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18г." sheetId="16" r:id="rId1"/>
  </sheets>
  <calcPr calcId="144525"/>
</workbook>
</file>

<file path=xl/calcChain.xml><?xml version="1.0" encoding="utf-8"?>
<calcChain xmlns="http://schemas.openxmlformats.org/spreadsheetml/2006/main">
  <c r="M57" i="16" l="1"/>
  <c r="S9" i="16" l="1"/>
  <c r="S10" i="16"/>
  <c r="G11" i="16"/>
  <c r="H12" i="16" s="1"/>
  <c r="I12" i="16"/>
  <c r="K12" i="16"/>
  <c r="M12" i="16"/>
  <c r="O12" i="16"/>
  <c r="Q12" i="16"/>
  <c r="S12" i="16"/>
  <c r="I13" i="16"/>
  <c r="K13" i="16"/>
  <c r="M13" i="16"/>
  <c r="O13" i="16"/>
  <c r="Q13" i="16"/>
  <c r="S13" i="16"/>
  <c r="I14" i="16"/>
  <c r="K14" i="16"/>
  <c r="M14" i="16"/>
  <c r="O14" i="16"/>
  <c r="Q14" i="16"/>
  <c r="S14" i="16"/>
  <c r="I15" i="16"/>
  <c r="K15" i="16"/>
  <c r="M15" i="16"/>
  <c r="O15" i="16"/>
  <c r="Q15" i="16"/>
  <c r="S15" i="16"/>
  <c r="I16" i="16"/>
  <c r="K16" i="16"/>
  <c r="M16" i="16"/>
  <c r="O16" i="16"/>
  <c r="Q16" i="16"/>
  <c r="S16" i="16"/>
  <c r="S17" i="16"/>
  <c r="I18" i="16"/>
  <c r="K18" i="16"/>
  <c r="M18" i="16"/>
  <c r="O18" i="16"/>
  <c r="Q18" i="16"/>
  <c r="M19" i="16"/>
  <c r="M20" i="16"/>
  <c r="Q17" i="16" l="1"/>
  <c r="O17" i="16"/>
  <c r="M17" i="16"/>
  <c r="M21" i="16" s="1"/>
  <c r="K17" i="16"/>
  <c r="I17" i="16"/>
  <c r="R14" i="16"/>
  <c r="P14" i="16"/>
  <c r="N14" i="16"/>
  <c r="L14" i="16"/>
  <c r="J14" i="16"/>
  <c r="H14" i="16"/>
  <c r="R13" i="16"/>
  <c r="R15" i="16" s="1"/>
  <c r="R16" i="16" s="1"/>
  <c r="R17" i="16" s="1"/>
  <c r="P13" i="16"/>
  <c r="P15" i="16" s="1"/>
  <c r="P16" i="16" s="1"/>
  <c r="P18" i="16" s="1"/>
  <c r="N13" i="16"/>
  <c r="N15" i="16" s="1"/>
  <c r="N16" i="16" s="1"/>
  <c r="N17" i="16" s="1"/>
  <c r="L13" i="16"/>
  <c r="L15" i="16" s="1"/>
  <c r="L16" i="16" s="1"/>
  <c r="L18" i="16" s="1"/>
  <c r="J13" i="16"/>
  <c r="J15" i="16" s="1"/>
  <c r="J16" i="16" s="1"/>
  <c r="J17" i="16" s="1"/>
  <c r="H13" i="16"/>
  <c r="H15" i="16" s="1"/>
  <c r="H16" i="16" s="1"/>
  <c r="H18" i="16" s="1"/>
  <c r="R12" i="16"/>
  <c r="P12" i="16"/>
  <c r="N12" i="16"/>
  <c r="L12" i="16"/>
  <c r="J12" i="16"/>
  <c r="L17" i="16" l="1"/>
  <c r="P17" i="16"/>
  <c r="J18" i="16"/>
  <c r="N18" i="16"/>
  <c r="R18" i="16"/>
  <c r="H17" i="16"/>
  <c r="M84" i="16"/>
  <c r="M125" i="16"/>
  <c r="M174" i="16"/>
  <c r="S184" i="16" l="1"/>
  <c r="T180" i="16"/>
  <c r="U180" i="16"/>
  <c r="S185" i="16" l="1"/>
  <c r="R185" i="16"/>
  <c r="Q185" i="16"/>
  <c r="P185" i="16"/>
  <c r="O185" i="16"/>
  <c r="N185" i="16"/>
  <c r="L185" i="16"/>
  <c r="K185" i="16"/>
  <c r="J185" i="16"/>
  <c r="I185" i="16"/>
  <c r="H185" i="16"/>
  <c r="R184" i="16"/>
  <c r="Q184" i="16"/>
  <c r="P184" i="16"/>
  <c r="O184" i="16"/>
  <c r="N184" i="16"/>
  <c r="L184" i="16"/>
  <c r="K184" i="16"/>
  <c r="J184" i="16"/>
  <c r="I184" i="16"/>
  <c r="H184" i="16"/>
  <c r="F176" i="16"/>
  <c r="E176" i="16"/>
  <c r="G176" i="16" s="1"/>
  <c r="M173" i="16"/>
  <c r="M172" i="16" s="1"/>
  <c r="U171" i="16"/>
  <c r="G164" i="16"/>
  <c r="M161" i="16"/>
  <c r="M160" i="16" s="1"/>
  <c r="U159" i="16"/>
  <c r="G152" i="16"/>
  <c r="M149" i="16"/>
  <c r="M148" i="16" s="1"/>
  <c r="U147" i="16"/>
  <c r="G140" i="16"/>
  <c r="M137" i="16"/>
  <c r="M136" i="16" s="1"/>
  <c r="U135" i="16"/>
  <c r="G128" i="16"/>
  <c r="M124" i="16"/>
  <c r="M123" i="16" s="1"/>
  <c r="U122" i="16"/>
  <c r="G115" i="16"/>
  <c r="M108" i="16"/>
  <c r="M107" i="16" s="1"/>
  <c r="U106" i="16"/>
  <c r="G99" i="16"/>
  <c r="M95" i="16"/>
  <c r="M94" i="16" s="1"/>
  <c r="U93" i="16"/>
  <c r="G86" i="16"/>
  <c r="K87" i="16" s="1"/>
  <c r="M83" i="16"/>
  <c r="M82" i="16" s="1"/>
  <c r="U81" i="16"/>
  <c r="G74" i="16"/>
  <c r="M71" i="16"/>
  <c r="M70" i="16" s="1"/>
  <c r="U69" i="16"/>
  <c r="G62" i="16"/>
  <c r="S61" i="16"/>
  <c r="S60" i="16"/>
  <c r="M55" i="16"/>
  <c r="M54" i="16" s="1"/>
  <c r="U53" i="16"/>
  <c r="G46" i="16"/>
  <c r="M42" i="16"/>
  <c r="M41" i="16" s="1"/>
  <c r="U40" i="16"/>
  <c r="G33" i="16"/>
  <c r="M30" i="16"/>
  <c r="M29" i="16" s="1"/>
  <c r="U28" i="16"/>
  <c r="G22" i="16"/>
  <c r="U18" i="16"/>
  <c r="J23" i="16" l="1"/>
  <c r="N23" i="16"/>
  <c r="R23" i="16"/>
  <c r="K24" i="16"/>
  <c r="O24" i="16"/>
  <c r="S24" i="16"/>
  <c r="P24" i="16"/>
  <c r="I24" i="16"/>
  <c r="N24" i="16"/>
  <c r="K23" i="16"/>
  <c r="O23" i="16"/>
  <c r="O25" i="16" s="1"/>
  <c r="S23" i="16"/>
  <c r="S25" i="16" s="1"/>
  <c r="S26" i="16" s="1"/>
  <c r="L24" i="16"/>
  <c r="H24" i="16"/>
  <c r="P23" i="16"/>
  <c r="Q24" i="16"/>
  <c r="M23" i="16"/>
  <c r="J24" i="16"/>
  <c r="L23" i="16"/>
  <c r="M24" i="16"/>
  <c r="H23" i="16"/>
  <c r="I23" i="16"/>
  <c r="I25" i="16" s="1"/>
  <c r="Q23" i="16"/>
  <c r="R24" i="16"/>
  <c r="S87" i="16"/>
  <c r="Q166" i="16"/>
  <c r="Q168" i="16" s="1"/>
  <c r="H167" i="16"/>
  <c r="J154" i="16"/>
  <c r="N154" i="16"/>
  <c r="R154" i="16"/>
  <c r="K155" i="16"/>
  <c r="O155" i="16"/>
  <c r="S155" i="16"/>
  <c r="K154" i="16"/>
  <c r="O154" i="16"/>
  <c r="S154" i="16"/>
  <c r="L155" i="16"/>
  <c r="P155" i="16"/>
  <c r="H155" i="16"/>
  <c r="L154" i="16"/>
  <c r="P154" i="16"/>
  <c r="I155" i="16"/>
  <c r="M155" i="16"/>
  <c r="Q155" i="16"/>
  <c r="I154" i="16"/>
  <c r="M154" i="16"/>
  <c r="Q154" i="16"/>
  <c r="J155" i="16"/>
  <c r="N155" i="16"/>
  <c r="R155" i="16"/>
  <c r="J142" i="16"/>
  <c r="N142" i="16"/>
  <c r="R142" i="16"/>
  <c r="K143" i="16"/>
  <c r="O143" i="16"/>
  <c r="S143" i="16"/>
  <c r="K142" i="16"/>
  <c r="O142" i="16"/>
  <c r="S142" i="16"/>
  <c r="L143" i="16"/>
  <c r="P143" i="16"/>
  <c r="H143" i="16"/>
  <c r="I143" i="16"/>
  <c r="Q143" i="16"/>
  <c r="M142" i="16"/>
  <c r="Q142" i="16"/>
  <c r="Q144" i="16" s="1"/>
  <c r="N143" i="16"/>
  <c r="L142" i="16"/>
  <c r="L144" i="16" s="1"/>
  <c r="P142" i="16"/>
  <c r="P144" i="16" s="1"/>
  <c r="M143" i="16"/>
  <c r="I142" i="16"/>
  <c r="I144" i="16" s="1"/>
  <c r="J143" i="16"/>
  <c r="R143" i="16"/>
  <c r="K130" i="16"/>
  <c r="O130" i="16"/>
  <c r="S130" i="16"/>
  <c r="L131" i="16"/>
  <c r="P131" i="16"/>
  <c r="H131" i="16"/>
  <c r="L130" i="16"/>
  <c r="P130" i="16"/>
  <c r="I131" i="16"/>
  <c r="M131" i="16"/>
  <c r="Q131" i="16"/>
  <c r="R131" i="16"/>
  <c r="J130" i="16"/>
  <c r="R130" i="16"/>
  <c r="O131" i="16"/>
  <c r="I130" i="16"/>
  <c r="M130" i="16"/>
  <c r="Q130" i="16"/>
  <c r="J131" i="16"/>
  <c r="N131" i="16"/>
  <c r="N130" i="16"/>
  <c r="K131" i="16"/>
  <c r="S131" i="16"/>
  <c r="K117" i="16"/>
  <c r="O117" i="16"/>
  <c r="S117" i="16"/>
  <c r="L118" i="16"/>
  <c r="P118" i="16"/>
  <c r="H118" i="16"/>
  <c r="J118" i="16"/>
  <c r="N117" i="16"/>
  <c r="S118" i="16"/>
  <c r="L117" i="16"/>
  <c r="L119" i="16" s="1"/>
  <c r="P117" i="16"/>
  <c r="P119" i="16" s="1"/>
  <c r="I118" i="16"/>
  <c r="M118" i="16"/>
  <c r="Q118" i="16"/>
  <c r="I117" i="16"/>
  <c r="M117" i="16"/>
  <c r="Q117" i="16"/>
  <c r="N118" i="16"/>
  <c r="R118" i="16"/>
  <c r="J117" i="16"/>
  <c r="R117" i="16"/>
  <c r="R119" i="16" s="1"/>
  <c r="K118" i="16"/>
  <c r="O118" i="16"/>
  <c r="O116" i="16"/>
  <c r="I101" i="16"/>
  <c r="M101" i="16"/>
  <c r="Q101" i="16"/>
  <c r="J102" i="16"/>
  <c r="N102" i="16"/>
  <c r="R102" i="16"/>
  <c r="J101" i="16"/>
  <c r="N101" i="16"/>
  <c r="R101" i="16"/>
  <c r="K102" i="16"/>
  <c r="O102" i="16"/>
  <c r="S102" i="16"/>
  <c r="L101" i="16"/>
  <c r="M102" i="16"/>
  <c r="H101" i="16"/>
  <c r="K101" i="16"/>
  <c r="K103" i="16" s="1"/>
  <c r="O101" i="16"/>
  <c r="O103" i="16" s="1"/>
  <c r="S101" i="16"/>
  <c r="L102" i="16"/>
  <c r="P102" i="16"/>
  <c r="H102" i="16"/>
  <c r="P101" i="16"/>
  <c r="I102" i="16"/>
  <c r="Q102" i="16"/>
  <c r="N100" i="16"/>
  <c r="I100" i="16"/>
  <c r="M100" i="16"/>
  <c r="H100" i="16"/>
  <c r="I88" i="16"/>
  <c r="M88" i="16"/>
  <c r="Q88" i="16"/>
  <c r="J89" i="16"/>
  <c r="N89" i="16"/>
  <c r="R89" i="16"/>
  <c r="J88" i="16"/>
  <c r="N88" i="16"/>
  <c r="R88" i="16"/>
  <c r="K89" i="16"/>
  <c r="O89" i="16"/>
  <c r="S89" i="16"/>
  <c r="M89" i="16"/>
  <c r="H88" i="16"/>
  <c r="K88" i="16"/>
  <c r="O88" i="16"/>
  <c r="S88" i="16"/>
  <c r="L89" i="16"/>
  <c r="P89" i="16"/>
  <c r="H89" i="16"/>
  <c r="L88" i="16"/>
  <c r="P88" i="16"/>
  <c r="I89" i="16"/>
  <c r="Q89" i="16"/>
  <c r="I87" i="16"/>
  <c r="S75" i="16"/>
  <c r="I76" i="16"/>
  <c r="M76" i="16"/>
  <c r="Q76" i="16"/>
  <c r="J77" i="16"/>
  <c r="N77" i="16"/>
  <c r="R77" i="16"/>
  <c r="K76" i="16"/>
  <c r="S76" i="16"/>
  <c r="P77" i="16"/>
  <c r="L76" i="16"/>
  <c r="P76" i="16"/>
  <c r="P78" i="16" s="1"/>
  <c r="I77" i="16"/>
  <c r="Q77" i="16"/>
  <c r="J76" i="16"/>
  <c r="J78" i="16" s="1"/>
  <c r="N76" i="16"/>
  <c r="N78" i="16" s="1"/>
  <c r="R76" i="16"/>
  <c r="R78" i="16" s="1"/>
  <c r="K77" i="16"/>
  <c r="O77" i="16"/>
  <c r="S77" i="16"/>
  <c r="O76" i="16"/>
  <c r="L77" i="16"/>
  <c r="H77" i="16"/>
  <c r="M77" i="16"/>
  <c r="H76" i="16"/>
  <c r="H78" i="16" s="1"/>
  <c r="H65" i="16"/>
  <c r="H64" i="16"/>
  <c r="Q64" i="16"/>
  <c r="Q66" i="16" s="1"/>
  <c r="M63" i="16"/>
  <c r="Q63" i="16"/>
  <c r="P47" i="16"/>
  <c r="H49" i="16"/>
  <c r="K48" i="16"/>
  <c r="O48" i="16"/>
  <c r="S48" i="16"/>
  <c r="L49" i="16"/>
  <c r="P49" i="16"/>
  <c r="L48" i="16"/>
  <c r="P48" i="16"/>
  <c r="P50" i="16" s="1"/>
  <c r="I49" i="16"/>
  <c r="M49" i="16"/>
  <c r="Q49" i="16"/>
  <c r="J48" i="16"/>
  <c r="K49" i="16"/>
  <c r="S49" i="16"/>
  <c r="I48" i="16"/>
  <c r="M48" i="16"/>
  <c r="M50" i="16" s="1"/>
  <c r="M51" i="16" s="1"/>
  <c r="Q48" i="16"/>
  <c r="J49" i="16"/>
  <c r="N49" i="16"/>
  <c r="R49" i="16"/>
  <c r="N48" i="16"/>
  <c r="R48" i="16"/>
  <c r="O49" i="16"/>
  <c r="J35" i="16"/>
  <c r="N35" i="16"/>
  <c r="R35" i="16"/>
  <c r="L36" i="16"/>
  <c r="P36" i="16"/>
  <c r="H35" i="16"/>
  <c r="I35" i="16"/>
  <c r="K36" i="16"/>
  <c r="H36" i="16"/>
  <c r="S35" i="16"/>
  <c r="K35" i="16"/>
  <c r="O35" i="16"/>
  <c r="I36" i="16"/>
  <c r="M36" i="16"/>
  <c r="Q36" i="16"/>
  <c r="M35" i="16"/>
  <c r="S36" i="16"/>
  <c r="L35" i="16"/>
  <c r="P35" i="16"/>
  <c r="J36" i="16"/>
  <c r="N36" i="16"/>
  <c r="R36" i="16"/>
  <c r="Q35" i="16"/>
  <c r="O36" i="16"/>
  <c r="M184" i="16"/>
  <c r="H129" i="16"/>
  <c r="U183" i="16"/>
  <c r="S34" i="16"/>
  <c r="L47" i="16"/>
  <c r="S65" i="16"/>
  <c r="I64" i="16"/>
  <c r="O75" i="16"/>
  <c r="M87" i="16"/>
  <c r="J100" i="16"/>
  <c r="P100" i="16"/>
  <c r="L129" i="16"/>
  <c r="H48" i="16"/>
  <c r="H50" i="16" s="1"/>
  <c r="H130" i="16"/>
  <c r="O34" i="16"/>
  <c r="H47" i="16"/>
  <c r="I63" i="16"/>
  <c r="M64" i="16"/>
  <c r="Q87" i="16"/>
  <c r="L100" i="16"/>
  <c r="R100" i="16"/>
  <c r="P129" i="16"/>
  <c r="R34" i="16"/>
  <c r="N34" i="16"/>
  <c r="J34" i="16"/>
  <c r="Q34" i="16"/>
  <c r="M34" i="16"/>
  <c r="I34" i="16"/>
  <c r="P34" i="16"/>
  <c r="L34" i="16"/>
  <c r="H34" i="16"/>
  <c r="K34" i="16"/>
  <c r="Q67" i="16"/>
  <c r="R75" i="16"/>
  <c r="N75" i="16"/>
  <c r="J75" i="16"/>
  <c r="Q75" i="16"/>
  <c r="M75" i="16"/>
  <c r="I75" i="16"/>
  <c r="P75" i="16"/>
  <c r="L75" i="16"/>
  <c r="H75" i="16"/>
  <c r="K75" i="16"/>
  <c r="I47" i="16"/>
  <c r="M47" i="16"/>
  <c r="Q47" i="16"/>
  <c r="J63" i="16"/>
  <c r="N63" i="16"/>
  <c r="R63" i="16"/>
  <c r="J64" i="16"/>
  <c r="N64" i="16"/>
  <c r="R64" i="16"/>
  <c r="Q165" i="16"/>
  <c r="Q169" i="16" s="1"/>
  <c r="M165" i="16"/>
  <c r="I165" i="16"/>
  <c r="S153" i="16"/>
  <c r="O153" i="16"/>
  <c r="K153" i="16"/>
  <c r="P165" i="16"/>
  <c r="L165" i="16"/>
  <c r="H165" i="16"/>
  <c r="R153" i="16"/>
  <c r="N153" i="16"/>
  <c r="J153" i="16"/>
  <c r="S165" i="16"/>
  <c r="O165" i="16"/>
  <c r="K165" i="16"/>
  <c r="Q153" i="16"/>
  <c r="M153" i="16"/>
  <c r="I153" i="16"/>
  <c r="R165" i="16"/>
  <c r="N165" i="16"/>
  <c r="J165" i="16"/>
  <c r="P153" i="16"/>
  <c r="L153" i="16"/>
  <c r="H153" i="16"/>
  <c r="P87" i="16"/>
  <c r="L87" i="16"/>
  <c r="H87" i="16"/>
  <c r="R87" i="16"/>
  <c r="N87" i="16"/>
  <c r="J87" i="16"/>
  <c r="O87" i="16"/>
  <c r="S116" i="16"/>
  <c r="J47" i="16"/>
  <c r="N47" i="16"/>
  <c r="R47" i="16"/>
  <c r="K63" i="16"/>
  <c r="O63" i="16"/>
  <c r="S63" i="16"/>
  <c r="K64" i="16"/>
  <c r="K66" i="16" s="1"/>
  <c r="O64" i="16"/>
  <c r="S64" i="16"/>
  <c r="S66" i="16" s="1"/>
  <c r="M65" i="16"/>
  <c r="R116" i="16"/>
  <c r="R120" i="16" s="1"/>
  <c r="N116" i="16"/>
  <c r="J116" i="16"/>
  <c r="Q116" i="16"/>
  <c r="M116" i="16"/>
  <c r="I116" i="16"/>
  <c r="H117" i="16"/>
  <c r="H119" i="16" s="1"/>
  <c r="P116" i="16"/>
  <c r="L116" i="16"/>
  <c r="L120" i="16" s="1"/>
  <c r="H116" i="16"/>
  <c r="K47" i="16"/>
  <c r="O47" i="16"/>
  <c r="S47" i="16"/>
  <c r="H63" i="16"/>
  <c r="L63" i="16"/>
  <c r="P63" i="16"/>
  <c r="L64" i="16"/>
  <c r="L66" i="16" s="1"/>
  <c r="P64" i="16"/>
  <c r="K116" i="16"/>
  <c r="K100" i="16"/>
  <c r="O100" i="16"/>
  <c r="S100" i="16"/>
  <c r="I129" i="16"/>
  <c r="M129" i="16"/>
  <c r="Q129" i="16"/>
  <c r="J129" i="16"/>
  <c r="N129" i="16"/>
  <c r="R129" i="16"/>
  <c r="Q100" i="16"/>
  <c r="K129" i="16"/>
  <c r="O129" i="16"/>
  <c r="S129" i="16"/>
  <c r="J141" i="16"/>
  <c r="N141" i="16"/>
  <c r="R141" i="16"/>
  <c r="H154" i="16"/>
  <c r="H156" i="16" s="1"/>
  <c r="J166" i="16"/>
  <c r="N166" i="16"/>
  <c r="R166" i="16"/>
  <c r="K141" i="16"/>
  <c r="O141" i="16"/>
  <c r="S141" i="16"/>
  <c r="K166" i="16"/>
  <c r="K168" i="16" s="1"/>
  <c r="O166" i="16"/>
  <c r="S166" i="16"/>
  <c r="M167" i="16"/>
  <c r="H141" i="16"/>
  <c r="L141" i="16"/>
  <c r="P141" i="16"/>
  <c r="H142" i="16"/>
  <c r="H166" i="16"/>
  <c r="H168" i="16" s="1"/>
  <c r="L166" i="16"/>
  <c r="L168" i="16" s="1"/>
  <c r="P166" i="16"/>
  <c r="S167" i="16"/>
  <c r="I141" i="16"/>
  <c r="I145" i="16" s="1"/>
  <c r="M141" i="16"/>
  <c r="Q141" i="16"/>
  <c r="Q145" i="16" s="1"/>
  <c r="I166" i="16"/>
  <c r="M166" i="16"/>
  <c r="H51" i="16" l="1"/>
  <c r="Q104" i="16"/>
  <c r="J50" i="16"/>
  <c r="H144" i="16"/>
  <c r="H145" i="16" s="1"/>
  <c r="L90" i="16"/>
  <c r="S90" i="16"/>
  <c r="S91" i="16" s="1"/>
  <c r="S92" i="16" s="1"/>
  <c r="K90" i="16"/>
  <c r="K91" i="16" s="1"/>
  <c r="R90" i="16"/>
  <c r="R91" i="16" s="1"/>
  <c r="J90" i="16"/>
  <c r="Q90" i="16"/>
  <c r="R103" i="16"/>
  <c r="J103" i="16"/>
  <c r="Q103" i="16"/>
  <c r="Q119" i="16"/>
  <c r="I119" i="16"/>
  <c r="K119" i="16"/>
  <c r="M144" i="16"/>
  <c r="S144" i="16"/>
  <c r="S145" i="16" s="1"/>
  <c r="K144" i="16"/>
  <c r="J144" i="16"/>
  <c r="J145" i="16" s="1"/>
  <c r="Q25" i="16"/>
  <c r="H25" i="16"/>
  <c r="H26" i="16" s="1"/>
  <c r="H28" i="16" s="1"/>
  <c r="M25" i="16"/>
  <c r="M26" i="16" s="1"/>
  <c r="N25" i="16"/>
  <c r="N26" i="16" s="1"/>
  <c r="N28" i="16" s="1"/>
  <c r="H132" i="16"/>
  <c r="Q179" i="16"/>
  <c r="K50" i="16"/>
  <c r="O78" i="16"/>
  <c r="O79" i="16" s="1"/>
  <c r="S78" i="16"/>
  <c r="S79" i="16" s="1"/>
  <c r="S80" i="16" s="1"/>
  <c r="N132" i="16"/>
  <c r="N133" i="16" s="1"/>
  <c r="M132" i="16"/>
  <c r="K132" i="16"/>
  <c r="K133" i="16" s="1"/>
  <c r="M156" i="16"/>
  <c r="K156" i="16"/>
  <c r="K157" i="16" s="1"/>
  <c r="R25" i="16"/>
  <c r="K79" i="16"/>
  <c r="K78" i="16"/>
  <c r="Q78" i="16"/>
  <c r="Q79" i="16" s="1"/>
  <c r="P25" i="16"/>
  <c r="P26" i="16" s="1"/>
  <c r="L67" i="16"/>
  <c r="S50" i="16"/>
  <c r="S51" i="16" s="1"/>
  <c r="L78" i="16"/>
  <c r="M78" i="16"/>
  <c r="L132" i="16"/>
  <c r="L133" i="16" s="1"/>
  <c r="L156" i="16"/>
  <c r="S156" i="16"/>
  <c r="S157" i="16" s="1"/>
  <c r="J25" i="16"/>
  <c r="J26" i="16" s="1"/>
  <c r="J28" i="16" s="1"/>
  <c r="K25" i="16"/>
  <c r="K179" i="16"/>
  <c r="L179" i="16"/>
  <c r="I50" i="16"/>
  <c r="I51" i="16" s="1"/>
  <c r="L50" i="16"/>
  <c r="L51" i="16" s="1"/>
  <c r="L25" i="16"/>
  <c r="L26" i="16" s="1"/>
  <c r="O167" i="16"/>
  <c r="O168" i="16" s="1"/>
  <c r="O169" i="16" s="1"/>
  <c r="M168" i="16"/>
  <c r="R167" i="16"/>
  <c r="R168" i="16" s="1"/>
  <c r="R169" i="16" s="1"/>
  <c r="I167" i="16"/>
  <c r="I168" i="16" s="1"/>
  <c r="I169" i="16" s="1"/>
  <c r="N167" i="16"/>
  <c r="N168" i="16" s="1"/>
  <c r="N169" i="16" s="1"/>
  <c r="P167" i="16"/>
  <c r="P168" i="16" s="1"/>
  <c r="P169" i="16" s="1"/>
  <c r="S168" i="16"/>
  <c r="S169" i="16" s="1"/>
  <c r="J167" i="16"/>
  <c r="J168" i="16" s="1"/>
  <c r="J169" i="16" s="1"/>
  <c r="J156" i="16"/>
  <c r="J157" i="16" s="1"/>
  <c r="Q156" i="16"/>
  <c r="Q157" i="16" s="1"/>
  <c r="O156" i="16"/>
  <c r="O157" i="16" s="1"/>
  <c r="R156" i="16"/>
  <c r="I156" i="16"/>
  <c r="I157" i="16" s="1"/>
  <c r="P156" i="16"/>
  <c r="P157" i="16" s="1"/>
  <c r="N156" i="16"/>
  <c r="N157" i="16" s="1"/>
  <c r="O144" i="16"/>
  <c r="O145" i="16" s="1"/>
  <c r="R144" i="16"/>
  <c r="R145" i="16" s="1"/>
  <c r="N144" i="16"/>
  <c r="J132" i="16"/>
  <c r="J133" i="16" s="1"/>
  <c r="I132" i="16"/>
  <c r="I133" i="16" s="1"/>
  <c r="P132" i="16"/>
  <c r="P133" i="16" s="1"/>
  <c r="S132" i="16"/>
  <c r="S133" i="16" s="1"/>
  <c r="S134" i="16" s="1"/>
  <c r="T134" i="16" s="1"/>
  <c r="Q132" i="16"/>
  <c r="Q133" i="16" s="1"/>
  <c r="R132" i="16"/>
  <c r="O132" i="16"/>
  <c r="I120" i="16"/>
  <c r="J119" i="16"/>
  <c r="J120" i="16" s="1"/>
  <c r="M119" i="16"/>
  <c r="N119" i="16"/>
  <c r="N120" i="16" s="1"/>
  <c r="S119" i="16"/>
  <c r="Q120" i="16"/>
  <c r="O119" i="16"/>
  <c r="L103" i="16"/>
  <c r="R104" i="16"/>
  <c r="J104" i="16"/>
  <c r="N103" i="16"/>
  <c r="N104" i="16" s="1"/>
  <c r="L104" i="16"/>
  <c r="H103" i="16"/>
  <c r="H104" i="16" s="1"/>
  <c r="P103" i="16"/>
  <c r="P104" i="16" s="1"/>
  <c r="S103" i="16"/>
  <c r="M103" i="16"/>
  <c r="M104" i="16" s="1"/>
  <c r="I103" i="16"/>
  <c r="I90" i="16"/>
  <c r="I91" i="16" s="1"/>
  <c r="O90" i="16"/>
  <c r="O91" i="16" s="1"/>
  <c r="N90" i="16"/>
  <c r="N91" i="16" s="1"/>
  <c r="L91" i="16"/>
  <c r="Q91" i="16"/>
  <c r="P90" i="16"/>
  <c r="P91" i="16" s="1"/>
  <c r="H90" i="16"/>
  <c r="H91" i="16" s="1"/>
  <c r="M90" i="16"/>
  <c r="M91" i="16" s="1"/>
  <c r="L79" i="16"/>
  <c r="L81" i="16" s="1"/>
  <c r="I78" i="16"/>
  <c r="I79" i="16" s="1"/>
  <c r="O65" i="16"/>
  <c r="O66" i="16" s="1"/>
  <c r="O67" i="16" s="1"/>
  <c r="J65" i="16"/>
  <c r="J66" i="16" s="1"/>
  <c r="J67" i="16" s="1"/>
  <c r="R65" i="16"/>
  <c r="R179" i="16" s="1"/>
  <c r="M66" i="16"/>
  <c r="M67" i="16" s="1"/>
  <c r="I65" i="16"/>
  <c r="I179" i="16" s="1"/>
  <c r="P65" i="16"/>
  <c r="P66" i="16" s="1"/>
  <c r="P67" i="16" s="1"/>
  <c r="N65" i="16"/>
  <c r="N66" i="16" s="1"/>
  <c r="N67" i="16" s="1"/>
  <c r="S179" i="16"/>
  <c r="H179" i="16"/>
  <c r="H66" i="16"/>
  <c r="O50" i="16"/>
  <c r="O51" i="16" s="1"/>
  <c r="R50" i="16"/>
  <c r="R51" i="16" s="1"/>
  <c r="M179" i="16"/>
  <c r="N50" i="16"/>
  <c r="N51" i="16" s="1"/>
  <c r="Q50" i="16"/>
  <c r="Q51" i="16" s="1"/>
  <c r="J178" i="16"/>
  <c r="J37" i="16"/>
  <c r="J38" i="16" s="1"/>
  <c r="M178" i="16"/>
  <c r="M37" i="16"/>
  <c r="M38" i="16" s="1"/>
  <c r="O178" i="16"/>
  <c r="O37" i="16"/>
  <c r="Q178" i="16"/>
  <c r="Q37" i="16"/>
  <c r="P178" i="16"/>
  <c r="P37" i="16"/>
  <c r="P38" i="16" s="1"/>
  <c r="K178" i="16"/>
  <c r="K180" i="16" s="1"/>
  <c r="K37" i="16"/>
  <c r="K38" i="16" s="1"/>
  <c r="I178" i="16"/>
  <c r="I37" i="16"/>
  <c r="R178" i="16"/>
  <c r="R37" i="16"/>
  <c r="R38" i="16" s="1"/>
  <c r="L178" i="16"/>
  <c r="L37" i="16"/>
  <c r="L38" i="16" s="1"/>
  <c r="S178" i="16"/>
  <c r="S37" i="16"/>
  <c r="S38" i="16" s="1"/>
  <c r="H178" i="16"/>
  <c r="H37" i="16"/>
  <c r="H38" i="16" s="1"/>
  <c r="H40" i="16" s="1"/>
  <c r="N178" i="16"/>
  <c r="N37" i="16"/>
  <c r="N38" i="16" s="1"/>
  <c r="N40" i="16" s="1"/>
  <c r="J79" i="16"/>
  <c r="R157" i="16"/>
  <c r="P120" i="16"/>
  <c r="H79" i="16"/>
  <c r="M79" i="16"/>
  <c r="H81" i="16"/>
  <c r="Q38" i="16"/>
  <c r="P51" i="16"/>
  <c r="Q26" i="16"/>
  <c r="Q28" i="16" s="1"/>
  <c r="P79" i="16"/>
  <c r="N79" i="16"/>
  <c r="I26" i="16"/>
  <c r="I28" i="16" s="1"/>
  <c r="R26" i="16"/>
  <c r="R28" i="16" s="1"/>
  <c r="H133" i="16"/>
  <c r="M169" i="16"/>
  <c r="P145" i="16"/>
  <c r="O133" i="16"/>
  <c r="I104" i="16"/>
  <c r="M133" i="16"/>
  <c r="S104" i="16"/>
  <c r="H67" i="16"/>
  <c r="H120" i="16"/>
  <c r="M120" i="16"/>
  <c r="S67" i="16"/>
  <c r="J51" i="16"/>
  <c r="J91" i="16"/>
  <c r="M157" i="16"/>
  <c r="H169" i="16"/>
  <c r="O26" i="16"/>
  <c r="O28" i="16" s="1"/>
  <c r="R79" i="16"/>
  <c r="O120" i="16"/>
  <c r="M28" i="16"/>
  <c r="I38" i="16"/>
  <c r="S27" i="16"/>
  <c r="L145" i="16"/>
  <c r="K145" i="16"/>
  <c r="R133" i="16"/>
  <c r="O104" i="16"/>
  <c r="K120" i="16"/>
  <c r="H157" i="16"/>
  <c r="L169" i="16"/>
  <c r="K26" i="16"/>
  <c r="K28" i="16" s="1"/>
  <c r="L28" i="16"/>
  <c r="M40" i="16"/>
  <c r="M145" i="16"/>
  <c r="N145" i="16"/>
  <c r="K104" i="16"/>
  <c r="K51" i="16"/>
  <c r="K67" i="16"/>
  <c r="S120" i="16"/>
  <c r="L157" i="16"/>
  <c r="K169" i="16"/>
  <c r="P28" i="16"/>
  <c r="O38" i="16"/>
  <c r="O40" i="16" s="1"/>
  <c r="J40" i="16" l="1"/>
  <c r="Q180" i="16"/>
  <c r="L40" i="16"/>
  <c r="I40" i="16"/>
  <c r="Q40" i="16"/>
  <c r="K40" i="16"/>
  <c r="L180" i="16"/>
  <c r="N179" i="16"/>
  <c r="I135" i="16"/>
  <c r="K134" i="16"/>
  <c r="S39" i="16"/>
  <c r="P40" i="16"/>
  <c r="J179" i="16"/>
  <c r="R40" i="16"/>
  <c r="P179" i="16"/>
  <c r="O179" i="16"/>
  <c r="O180" i="16" s="1"/>
  <c r="H147" i="16"/>
  <c r="L147" i="16"/>
  <c r="R147" i="16"/>
  <c r="J134" i="16"/>
  <c r="P180" i="16"/>
  <c r="N93" i="16"/>
  <c r="H93" i="16"/>
  <c r="H180" i="16"/>
  <c r="S180" i="16"/>
  <c r="R180" i="16"/>
  <c r="I66" i="16"/>
  <c r="I67" i="16" s="1"/>
  <c r="R66" i="16"/>
  <c r="R67" i="16" s="1"/>
  <c r="R181" i="16" s="1"/>
  <c r="I180" i="16"/>
  <c r="N180" i="16"/>
  <c r="J180" i="16"/>
  <c r="M180" i="16"/>
  <c r="N135" i="16"/>
  <c r="H135" i="16"/>
  <c r="O135" i="16"/>
  <c r="M135" i="16"/>
  <c r="P93" i="16"/>
  <c r="O134" i="16"/>
  <c r="H134" i="16"/>
  <c r="K81" i="16"/>
  <c r="L135" i="16"/>
  <c r="Q93" i="16"/>
  <c r="O93" i="16"/>
  <c r="J135" i="16"/>
  <c r="R135" i="16"/>
  <c r="Q135" i="16"/>
  <c r="Q134" i="16"/>
  <c r="J147" i="16"/>
  <c r="J93" i="16"/>
  <c r="K93" i="16"/>
  <c r="O81" i="16"/>
  <c r="R93" i="16"/>
  <c r="M93" i="16"/>
  <c r="I93" i="16"/>
  <c r="L93" i="16"/>
  <c r="M147" i="16"/>
  <c r="I147" i="16"/>
  <c r="N147" i="16"/>
  <c r="P147" i="16"/>
  <c r="O147" i="16"/>
  <c r="P134" i="16"/>
  <c r="S146" i="16"/>
  <c r="L146" i="16" s="1"/>
  <c r="J81" i="16"/>
  <c r="Q147" i="16"/>
  <c r="K147" i="16"/>
  <c r="M81" i="16"/>
  <c r="N81" i="16"/>
  <c r="R81" i="16"/>
  <c r="P81" i="16"/>
  <c r="I80" i="16"/>
  <c r="I81" i="16"/>
  <c r="P135" i="16"/>
  <c r="L134" i="16"/>
  <c r="Q81" i="16"/>
  <c r="K135" i="16"/>
  <c r="Q181" i="16"/>
  <c r="N181" i="16"/>
  <c r="O27" i="16"/>
  <c r="K27" i="16"/>
  <c r="R27" i="16"/>
  <c r="N27" i="16"/>
  <c r="J27" i="16"/>
  <c r="Q27" i="16"/>
  <c r="M27" i="16"/>
  <c r="M32" i="16" s="1"/>
  <c r="I27" i="16"/>
  <c r="T27" i="16"/>
  <c r="P27" i="16"/>
  <c r="H27" i="16"/>
  <c r="L27" i="16"/>
  <c r="S68" i="16"/>
  <c r="O69" i="16"/>
  <c r="K69" i="16"/>
  <c r="M69" i="16"/>
  <c r="H69" i="16"/>
  <c r="N69" i="16"/>
  <c r="I69" i="16"/>
  <c r="Q69" i="16"/>
  <c r="J69" i="16"/>
  <c r="P69" i="16"/>
  <c r="L69" i="16"/>
  <c r="O181" i="16"/>
  <c r="I134" i="16"/>
  <c r="N134" i="16"/>
  <c r="S181" i="16"/>
  <c r="H122" i="16"/>
  <c r="O122" i="16"/>
  <c r="K122" i="16"/>
  <c r="J122" i="16"/>
  <c r="S121" i="16"/>
  <c r="Q122" i="16"/>
  <c r="M122" i="16"/>
  <c r="I122" i="16"/>
  <c r="R122" i="16"/>
  <c r="L122" i="16"/>
  <c r="N122" i="16"/>
  <c r="P122" i="16"/>
  <c r="L181" i="16"/>
  <c r="I181" i="16"/>
  <c r="P181" i="16"/>
  <c r="M181" i="16"/>
  <c r="O171" i="16"/>
  <c r="K171" i="16"/>
  <c r="R171" i="16"/>
  <c r="N171" i="16"/>
  <c r="J171" i="16"/>
  <c r="S170" i="16"/>
  <c r="Q171" i="16"/>
  <c r="M171" i="16"/>
  <c r="I171" i="16"/>
  <c r="H171" i="16"/>
  <c r="L171" i="16"/>
  <c r="P171" i="16"/>
  <c r="S52" i="16"/>
  <c r="O53" i="16"/>
  <c r="N53" i="16"/>
  <c r="I53" i="16"/>
  <c r="J53" i="16"/>
  <c r="P53" i="16"/>
  <c r="Q53" i="16"/>
  <c r="L53" i="16"/>
  <c r="K53" i="16"/>
  <c r="R53" i="16"/>
  <c r="M53" i="16"/>
  <c r="H53" i="16"/>
  <c r="K181" i="16"/>
  <c r="M134" i="16"/>
  <c r="M139" i="16" s="1"/>
  <c r="R134" i="16"/>
  <c r="Q80" i="16"/>
  <c r="M80" i="16"/>
  <c r="M85" i="16" s="1"/>
  <c r="T80" i="16"/>
  <c r="P80" i="16"/>
  <c r="L80" i="16"/>
  <c r="O80" i="16"/>
  <c r="K80" i="16"/>
  <c r="R80" i="16"/>
  <c r="J80" i="16"/>
  <c r="H181" i="16"/>
  <c r="O92" i="16"/>
  <c r="K92" i="16"/>
  <c r="Q92" i="16"/>
  <c r="M92" i="16"/>
  <c r="M98" i="16" s="1"/>
  <c r="I92" i="16"/>
  <c r="R92" i="16"/>
  <c r="J92" i="16"/>
  <c r="P92" i="16"/>
  <c r="H92" i="16"/>
  <c r="N92" i="16"/>
  <c r="L92" i="16"/>
  <c r="T92" i="16"/>
  <c r="L159" i="16"/>
  <c r="H159" i="16"/>
  <c r="O159" i="16"/>
  <c r="K159" i="16"/>
  <c r="S158" i="16"/>
  <c r="R159" i="16"/>
  <c r="M159" i="16"/>
  <c r="N159" i="16"/>
  <c r="I159" i="16"/>
  <c r="Q159" i="16"/>
  <c r="J159" i="16"/>
  <c r="P159" i="16"/>
  <c r="H146" i="16"/>
  <c r="I146" i="16"/>
  <c r="R39" i="16"/>
  <c r="N39" i="16"/>
  <c r="T39" i="16"/>
  <c r="O39" i="16"/>
  <c r="J39" i="16"/>
  <c r="M39" i="16"/>
  <c r="M45" i="16" s="1"/>
  <c r="I39" i="16"/>
  <c r="Q39" i="16"/>
  <c r="L39" i="16"/>
  <c r="H39" i="16"/>
  <c r="P39" i="16"/>
  <c r="K39" i="16"/>
  <c r="J181" i="16"/>
  <c r="S105" i="16"/>
  <c r="N106" i="16"/>
  <c r="I106" i="16"/>
  <c r="O106" i="16"/>
  <c r="J106" i="16"/>
  <c r="P106" i="16"/>
  <c r="R106" i="16"/>
  <c r="M106" i="16"/>
  <c r="K106" i="16"/>
  <c r="Q106" i="16"/>
  <c r="L106" i="16"/>
  <c r="H106" i="16"/>
  <c r="N146" i="16" l="1"/>
  <c r="K146" i="16"/>
  <c r="R69" i="16"/>
  <c r="Q146" i="16"/>
  <c r="P146" i="16"/>
  <c r="J146" i="16"/>
  <c r="O146" i="16"/>
  <c r="T146" i="16"/>
  <c r="M146" i="16"/>
  <c r="M151" i="16" s="1"/>
  <c r="R146" i="16"/>
  <c r="N80" i="16"/>
  <c r="H80" i="16"/>
  <c r="T170" i="16"/>
  <c r="P170" i="16"/>
  <c r="L170" i="16"/>
  <c r="H170" i="16"/>
  <c r="O170" i="16"/>
  <c r="K170" i="16"/>
  <c r="R170" i="16"/>
  <c r="N170" i="16"/>
  <c r="J170" i="16"/>
  <c r="Q170" i="16"/>
  <c r="M170" i="16"/>
  <c r="M175" i="16" s="1"/>
  <c r="I170" i="16"/>
  <c r="R158" i="16"/>
  <c r="N158" i="16"/>
  <c r="J158" i="16"/>
  <c r="Q158" i="16"/>
  <c r="M158" i="16"/>
  <c r="M163" i="16" s="1"/>
  <c r="I158" i="16"/>
  <c r="T158" i="16"/>
  <c r="P158" i="16"/>
  <c r="L158" i="16"/>
  <c r="H158" i="16"/>
  <c r="O158" i="16"/>
  <c r="K158" i="16"/>
  <c r="O52" i="16"/>
  <c r="K52" i="16"/>
  <c r="R52" i="16"/>
  <c r="N52" i="16"/>
  <c r="J52" i="16"/>
  <c r="Q52" i="16"/>
  <c r="M52" i="16"/>
  <c r="I52" i="16"/>
  <c r="H52" i="16"/>
  <c r="T52" i="16"/>
  <c r="P52" i="16"/>
  <c r="L52" i="16"/>
  <c r="S182" i="16"/>
  <c r="T182" i="16" s="1"/>
  <c r="T17" i="16"/>
  <c r="T105" i="16"/>
  <c r="P105" i="16"/>
  <c r="L105" i="16"/>
  <c r="H105" i="16"/>
  <c r="O105" i="16"/>
  <c r="K105" i="16"/>
  <c r="R105" i="16"/>
  <c r="N105" i="16"/>
  <c r="J105" i="16"/>
  <c r="M105" i="16"/>
  <c r="M114" i="16" s="1"/>
  <c r="I105" i="16"/>
  <c r="Q105" i="16"/>
  <c r="Q121" i="16"/>
  <c r="M121" i="16"/>
  <c r="M127" i="16" s="1"/>
  <c r="I121" i="16"/>
  <c r="T121" i="16"/>
  <c r="P121" i="16"/>
  <c r="L121" i="16"/>
  <c r="H121" i="16"/>
  <c r="O121" i="16"/>
  <c r="K121" i="16"/>
  <c r="R121" i="16"/>
  <c r="N121" i="16"/>
  <c r="J121" i="16"/>
  <c r="O68" i="16"/>
  <c r="K68" i="16"/>
  <c r="R68" i="16"/>
  <c r="N68" i="16"/>
  <c r="J68" i="16"/>
  <c r="Q68" i="16"/>
  <c r="M68" i="16"/>
  <c r="M73" i="16" s="1"/>
  <c r="I68" i="16"/>
  <c r="P68" i="16"/>
  <c r="L68" i="16"/>
  <c r="H68" i="16"/>
  <c r="T68" i="16"/>
  <c r="H183" i="16"/>
  <c r="N183" i="16"/>
  <c r="I183" i="16"/>
  <c r="O183" i="16"/>
  <c r="J183" i="16"/>
  <c r="L183" i="16"/>
  <c r="R183" i="16"/>
  <c r="M183" i="16"/>
  <c r="P183" i="16"/>
  <c r="K183" i="16"/>
  <c r="Q183" i="16"/>
  <c r="J182" i="16" l="1"/>
  <c r="H182" i="16"/>
  <c r="N182" i="16"/>
  <c r="L182" i="16"/>
  <c r="M182" i="16"/>
  <c r="M185" i="16"/>
  <c r="K182" i="16"/>
  <c r="P182" i="16"/>
  <c r="Q182" i="16"/>
  <c r="I182" i="16"/>
  <c r="R182" i="16"/>
  <c r="O182" i="16"/>
</calcChain>
</file>

<file path=xl/sharedStrings.xml><?xml version="1.0" encoding="utf-8"?>
<sst xmlns="http://schemas.openxmlformats.org/spreadsheetml/2006/main" count="200" uniqueCount="57">
  <si>
    <t>Адрес</t>
  </si>
  <si>
    <t>№ дома</t>
  </si>
  <si>
    <t>Приложение №_______ к договору №______________ от ___________________</t>
  </si>
  <si>
    <t>кол-во этажей</t>
  </si>
  <si>
    <t>Площадь жилых помещений</t>
  </si>
  <si>
    <t>Поселок, улица</t>
  </si>
  <si>
    <t>Итого общая площадь жилых и нежилых помещений</t>
  </si>
  <si>
    <t>ИТОГО</t>
  </si>
  <si>
    <t>Расчетно-кассовое обслуживание</t>
  </si>
  <si>
    <t>Газовое хоз-во и ВДГО, вентканалы и дымоходы</t>
  </si>
  <si>
    <t>Общехозяйственные и управл.расходы</t>
  </si>
  <si>
    <t>Текущий ремонт</t>
  </si>
  <si>
    <t>Техническое обслуживание</t>
  </si>
  <si>
    <t>АДС</t>
  </si>
  <si>
    <t>Содержание придомовой тер-рии</t>
  </si>
  <si>
    <t>Вывоз ТБО</t>
  </si>
  <si>
    <t xml:space="preserve">    Сумма начислений в год</t>
  </si>
  <si>
    <t>% оплаты</t>
  </si>
  <si>
    <t>Лифт</t>
  </si>
  <si>
    <t>Мусоропровод</t>
  </si>
  <si>
    <t>Уборка МОП</t>
  </si>
  <si>
    <t>ИТОГО п.Скоропусковский:</t>
  </si>
  <si>
    <t>Многоэтажные капитальные жилые дома, имеющие  все виды благоустройства, кроме лифта и мусоропровода, с уборкой МОП</t>
  </si>
  <si>
    <t>Площадь МОП</t>
  </si>
  <si>
    <t xml:space="preserve">                 Задолженность</t>
  </si>
  <si>
    <t xml:space="preserve">                                            Затрачено по тек.ремонту</t>
  </si>
  <si>
    <t xml:space="preserve">   Остаток от оплаченных ден.средств</t>
  </si>
  <si>
    <t>Сергиев - Посад - 14</t>
  </si>
  <si>
    <t>колич-во лестниц</t>
  </si>
  <si>
    <t>Тариф с 01.07.2017г.</t>
  </si>
  <si>
    <t>Тариф с 01.01.2017г.</t>
  </si>
  <si>
    <t>Начислено в месяц по тарифу с  01.01.2017г.</t>
  </si>
  <si>
    <t>Многоэтажные капитальные жилые дома, имеющие  все виды благоустройства, кроме лифта и мусоропровода, без уборки МОП</t>
  </si>
  <si>
    <t>данные РЦ за 8 мес</t>
  </si>
  <si>
    <t>Тариф с 01.11.2017г.</t>
  </si>
  <si>
    <t xml:space="preserve"> - техническое заключение,энергетический паспорт - апрель</t>
  </si>
  <si>
    <t xml:space="preserve"> - ремонт балконной плиты кв 25,28 - май</t>
  </si>
  <si>
    <t xml:space="preserve"> - косметический ремонт подъездов 1,2,3,4 - июнь</t>
  </si>
  <si>
    <t xml:space="preserve"> - ремонт подъезда № 1 - июль</t>
  </si>
  <si>
    <t xml:space="preserve"> - ремонт подъезда № 2- июль</t>
  </si>
  <si>
    <t xml:space="preserve"> - ремонт подъезда № 3- июль</t>
  </si>
  <si>
    <t xml:space="preserve"> - ремонт подъезда № 4- июль</t>
  </si>
  <si>
    <t xml:space="preserve"> Начисления за содержание и ремонт по жилищному фонду Сергиев-Посад-14 в 2018г. </t>
  </si>
  <si>
    <t xml:space="preserve"> - ремонт подъезда № 1,2,3,4,5- сентябрь</t>
  </si>
  <si>
    <t>Тариф с 01.01.2018г.</t>
  </si>
  <si>
    <t>Тариф с 01.07.2018г.</t>
  </si>
  <si>
    <t>Начислено в месяц по тарифу с  01.01.2018г.</t>
  </si>
  <si>
    <t>Начислено в месяц по тарифу с  01.07.2018г.</t>
  </si>
  <si>
    <t xml:space="preserve">     Начислено c 01.01.2018г. По 31.12.2018г.</t>
  </si>
  <si>
    <t xml:space="preserve">    Оплачено c 01.01.2018г. По 31.12.2018г.</t>
  </si>
  <si>
    <t xml:space="preserve"> - кв 36 - ремонт балконной плиты - май</t>
  </si>
  <si>
    <t>ремонт подъезда № 1,2,3,4</t>
  </si>
  <si>
    <t xml:space="preserve"> - ремонт под № 1</t>
  </si>
  <si>
    <t xml:space="preserve"> - ремонт межпанельных швов - ноябрь</t>
  </si>
  <si>
    <t xml:space="preserve"> - ремонт  межпанельных швов - ноябрь</t>
  </si>
  <si>
    <t xml:space="preserve">ремонт кровли-ноябрь </t>
  </si>
  <si>
    <t xml:space="preserve"> - ремонт кровли -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</si>
</sst>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_р_._-;\-* #,##0_р_._-;_-* &quot;-&quot;?_р_._-;_-@_-"/>
    <numFmt numFmtId="168" formatCode="_-* #,##0.0_р_._-;\-* #,##0.0_р_._-;_-* &quot;-&quot;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2" fillId="2" borderId="12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7" fontId="2" fillId="2" borderId="9" xfId="0" applyNumberFormat="1" applyFont="1" applyFill="1" applyBorder="1" applyAlignment="1">
      <alignment horizontal="center" vertical="center" wrapText="1"/>
    </xf>
    <xf numFmtId="168" fontId="4" fillId="2" borderId="12" xfId="0" applyNumberFormat="1" applyFont="1" applyFill="1" applyBorder="1" applyAlignment="1">
      <alignment horizontal="left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166" fontId="2" fillId="2" borderId="17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168" fontId="2" fillId="2" borderId="26" xfId="0" applyNumberFormat="1" applyFont="1" applyFill="1" applyBorder="1" applyAlignment="1">
      <alignment horizontal="center" vertical="center" wrapText="1"/>
    </xf>
    <xf numFmtId="168" fontId="2" fillId="2" borderId="29" xfId="0" applyNumberFormat="1" applyFont="1" applyFill="1" applyBorder="1" applyAlignment="1">
      <alignment horizontal="center" vertical="center" wrapText="1"/>
    </xf>
    <xf numFmtId="167" fontId="4" fillId="2" borderId="27" xfId="0" applyNumberFormat="1" applyFont="1" applyFill="1" applyBorder="1" applyAlignment="1">
      <alignment horizontal="center" vertical="center" wrapText="1"/>
    </xf>
    <xf numFmtId="167" fontId="4" fillId="6" borderId="27" xfId="0" applyNumberFormat="1" applyFont="1" applyFill="1" applyBorder="1" applyAlignment="1">
      <alignment horizontal="center" vertical="center" wrapText="1"/>
    </xf>
    <xf numFmtId="167" fontId="4" fillId="2" borderId="28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67" fontId="2" fillId="2" borderId="29" xfId="0" applyNumberFormat="1" applyFont="1" applyFill="1" applyBorder="1" applyAlignment="1">
      <alignment horizontal="center" vertical="center" wrapText="1"/>
    </xf>
    <xf numFmtId="167" fontId="2" fillId="2" borderId="27" xfId="0" applyNumberFormat="1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67" fontId="6" fillId="5" borderId="27" xfId="0" applyNumberFormat="1" applyFont="1" applyFill="1" applyBorder="1" applyAlignment="1">
      <alignment horizontal="center" vertical="center" wrapText="1"/>
    </xf>
    <xf numFmtId="167" fontId="7" fillId="5" borderId="27" xfId="0" applyNumberFormat="1" applyFont="1" applyFill="1" applyBorder="1" applyAlignment="1">
      <alignment horizontal="center" vertical="center" wrapText="1"/>
    </xf>
    <xf numFmtId="167" fontId="7" fillId="6" borderId="27" xfId="0" applyNumberFormat="1" applyFont="1" applyFill="1" applyBorder="1" applyAlignment="1">
      <alignment horizontal="center" vertical="center" wrapText="1"/>
    </xf>
    <xf numFmtId="167" fontId="2" fillId="7" borderId="3" xfId="0" applyNumberFormat="1" applyFont="1" applyFill="1" applyBorder="1" applyAlignment="1">
      <alignment horizontal="center" vertical="center" wrapText="1"/>
    </xf>
    <xf numFmtId="167" fontId="2" fillId="7" borderId="1" xfId="0" applyNumberFormat="1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167" fontId="2" fillId="8" borderId="3" xfId="0" applyNumberFormat="1" applyFont="1" applyFill="1" applyBorder="1" applyAlignment="1">
      <alignment horizontal="center" vertical="center" wrapText="1"/>
    </xf>
    <xf numFmtId="167" fontId="2" fillId="8" borderId="1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9" xfId="0" applyFont="1" applyFill="1" applyBorder="1" applyAlignment="1">
      <alignment horizontal="right" vertical="center" wrapText="1"/>
    </xf>
    <xf numFmtId="0" fontId="5" fillId="6" borderId="20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6" borderId="14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33" xfId="0" applyFont="1" applyFill="1" applyBorder="1" applyAlignment="1">
      <alignment horizontal="right" vertical="center" wrapText="1"/>
    </xf>
    <xf numFmtId="0" fontId="5" fillId="6" borderId="34" xfId="0" applyFont="1" applyFill="1" applyBorder="1" applyAlignment="1">
      <alignment horizontal="right" vertical="center" wrapText="1"/>
    </xf>
    <xf numFmtId="0" fontId="5" fillId="6" borderId="35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6"/>
  <sheetViews>
    <sheetView tabSelected="1" topLeftCell="A145" workbookViewId="0">
      <selection activeCell="M57" sqref="M57"/>
    </sheetView>
  </sheetViews>
  <sheetFormatPr defaultRowHeight="12" x14ac:dyDescent="0.25"/>
  <cols>
    <col min="1" max="1" width="17.7109375" style="1" customWidth="1"/>
    <col min="2" max="3" width="5.7109375" style="1" customWidth="1"/>
    <col min="4" max="4" width="6" style="1" customWidth="1"/>
    <col min="5" max="5" width="8.85546875" style="1" customWidth="1"/>
    <col min="6" max="6" width="9.85546875" style="1" customWidth="1"/>
    <col min="7" max="7" width="9.42578125" style="1" customWidth="1"/>
    <col min="8" max="8" width="11.42578125" style="1" customWidth="1"/>
    <col min="9" max="9" width="9.42578125" style="1" customWidth="1"/>
    <col min="10" max="10" width="10.85546875" style="1" customWidth="1"/>
    <col min="11" max="11" width="10.28515625" style="1" customWidth="1"/>
    <col min="12" max="12" width="10.42578125" style="1" customWidth="1"/>
    <col min="13" max="13" width="10.5703125" style="1" customWidth="1"/>
    <col min="14" max="14" width="9.85546875" style="1" customWidth="1"/>
    <col min="15" max="15" width="10.28515625" style="1" customWidth="1"/>
    <col min="16" max="17" width="10.42578125" style="1" customWidth="1"/>
    <col min="18" max="18" width="10" style="1" customWidth="1"/>
    <col min="19" max="19" width="10" style="2" customWidth="1"/>
    <col min="20" max="20" width="6.42578125" style="1" hidden="1" customWidth="1"/>
    <col min="21" max="21" width="11.140625" style="1" hidden="1" customWidth="1"/>
    <col min="22" max="16384" width="9.140625" style="1"/>
  </cols>
  <sheetData>
    <row r="1" spans="1:21" ht="28.5" hidden="1" customHeight="1" x14ac:dyDescent="0.25">
      <c r="A1" s="152" t="s">
        <v>2</v>
      </c>
      <c r="B1" s="152"/>
      <c r="C1" s="152"/>
      <c r="D1" s="152"/>
      <c r="E1" s="152"/>
      <c r="F1" s="152"/>
      <c r="G1" s="152"/>
    </row>
    <row r="2" spans="1:21" ht="33.75" customHeight="1" thickBot="1" x14ac:dyDescent="0.3">
      <c r="A2" s="153" t="s">
        <v>42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21" ht="36" customHeight="1" x14ac:dyDescent="0.25">
      <c r="A3" s="154" t="s">
        <v>0</v>
      </c>
      <c r="B3" s="142"/>
      <c r="C3" s="142" t="s">
        <v>3</v>
      </c>
      <c r="D3" s="142" t="s">
        <v>28</v>
      </c>
      <c r="E3" s="142" t="s">
        <v>4</v>
      </c>
      <c r="F3" s="142" t="s">
        <v>23</v>
      </c>
      <c r="G3" s="142" t="s">
        <v>6</v>
      </c>
      <c r="H3" s="142" t="s">
        <v>8</v>
      </c>
      <c r="I3" s="142" t="s">
        <v>9</v>
      </c>
      <c r="J3" s="142" t="s">
        <v>10</v>
      </c>
      <c r="K3" s="142" t="s">
        <v>18</v>
      </c>
      <c r="L3" s="142" t="s">
        <v>19</v>
      </c>
      <c r="M3" s="142" t="s">
        <v>11</v>
      </c>
      <c r="N3" s="142" t="s">
        <v>12</v>
      </c>
      <c r="O3" s="142" t="s">
        <v>13</v>
      </c>
      <c r="P3" s="142" t="s">
        <v>14</v>
      </c>
      <c r="Q3" s="142" t="s">
        <v>20</v>
      </c>
      <c r="R3" s="142" t="s">
        <v>15</v>
      </c>
      <c r="S3" s="143" t="s">
        <v>7</v>
      </c>
      <c r="T3" s="146" t="s">
        <v>17</v>
      </c>
      <c r="U3" s="149" t="s">
        <v>33</v>
      </c>
    </row>
    <row r="4" spans="1:21" ht="6.75" customHeight="1" x14ac:dyDescent="0.25">
      <c r="A4" s="12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44"/>
      <c r="T4" s="147"/>
      <c r="U4" s="150"/>
    </row>
    <row r="5" spans="1:21" ht="24" customHeight="1" x14ac:dyDescent="0.25">
      <c r="A5" s="126" t="s">
        <v>5</v>
      </c>
      <c r="B5" s="128" t="s">
        <v>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44"/>
      <c r="T5" s="147"/>
      <c r="U5" s="150"/>
    </row>
    <row r="6" spans="1:21" ht="12.75" customHeight="1" thickBot="1" x14ac:dyDescent="0.3">
      <c r="A6" s="127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45"/>
      <c r="T6" s="148"/>
      <c r="U6" s="151"/>
    </row>
    <row r="7" spans="1:21" s="3" customFormat="1" ht="18.75" customHeight="1" thickBot="1" x14ac:dyDescent="0.3">
      <c r="A7" s="130" t="s">
        <v>22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38"/>
      <c r="U7" s="19"/>
    </row>
    <row r="8" spans="1:21" ht="17.25" hidden="1" customHeight="1" x14ac:dyDescent="0.25">
      <c r="A8" s="133" t="s">
        <v>30</v>
      </c>
      <c r="B8" s="134"/>
      <c r="C8" s="134"/>
      <c r="D8" s="134"/>
      <c r="E8" s="134"/>
      <c r="F8" s="134"/>
      <c r="G8" s="135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4"/>
      <c r="T8" s="60"/>
      <c r="U8" s="54"/>
    </row>
    <row r="9" spans="1:21" ht="19.5" customHeight="1" thickBot="1" x14ac:dyDescent="0.3">
      <c r="A9" s="136" t="s">
        <v>44</v>
      </c>
      <c r="B9" s="137"/>
      <c r="C9" s="137"/>
      <c r="D9" s="137"/>
      <c r="E9" s="137"/>
      <c r="F9" s="137"/>
      <c r="G9" s="138"/>
      <c r="H9" s="33">
        <v>2.9</v>
      </c>
      <c r="I9" s="33">
        <v>0.3</v>
      </c>
      <c r="J9" s="33">
        <v>4.5</v>
      </c>
      <c r="K9" s="33"/>
      <c r="L9" s="33"/>
      <c r="M9" s="33">
        <v>3.7</v>
      </c>
      <c r="N9" s="33">
        <v>2.67</v>
      </c>
      <c r="O9" s="33">
        <v>2.5</v>
      </c>
      <c r="P9" s="33">
        <v>2.09</v>
      </c>
      <c r="Q9" s="33">
        <v>3.25</v>
      </c>
      <c r="R9" s="33">
        <v>3.55</v>
      </c>
      <c r="S9" s="35">
        <f>SUM(H9:R9)</f>
        <v>25.46</v>
      </c>
      <c r="T9" s="62"/>
      <c r="U9" s="56"/>
    </row>
    <row r="10" spans="1:21" ht="19.5" customHeight="1" thickBot="1" x14ac:dyDescent="0.3">
      <c r="A10" s="139" t="s">
        <v>45</v>
      </c>
      <c r="B10" s="140"/>
      <c r="C10" s="140"/>
      <c r="D10" s="140"/>
      <c r="E10" s="140"/>
      <c r="F10" s="140"/>
      <c r="G10" s="141"/>
      <c r="H10" s="25">
        <v>2.9</v>
      </c>
      <c r="I10" s="25">
        <v>0.3</v>
      </c>
      <c r="J10" s="25">
        <v>4.5</v>
      </c>
      <c r="K10" s="25"/>
      <c r="L10" s="25"/>
      <c r="M10" s="25">
        <v>3.7</v>
      </c>
      <c r="N10" s="25">
        <v>2.67</v>
      </c>
      <c r="O10" s="25">
        <v>2.5</v>
      </c>
      <c r="P10" s="25">
        <v>2.09</v>
      </c>
      <c r="Q10" s="25">
        <v>3.25</v>
      </c>
      <c r="R10" s="25">
        <v>5.12</v>
      </c>
      <c r="S10" s="36">
        <f>SUM(H10:R10)</f>
        <v>27.03</v>
      </c>
      <c r="T10" s="62"/>
      <c r="U10" s="56"/>
    </row>
    <row r="11" spans="1:21" ht="21" customHeight="1" thickBot="1" x14ac:dyDescent="0.3">
      <c r="A11" s="68" t="s">
        <v>27</v>
      </c>
      <c r="B11" s="69">
        <v>70</v>
      </c>
      <c r="C11" s="69">
        <v>2</v>
      </c>
      <c r="D11" s="20">
        <v>2</v>
      </c>
      <c r="E11" s="21">
        <v>403.9</v>
      </c>
      <c r="F11" s="21">
        <v>42.3</v>
      </c>
      <c r="G11" s="21">
        <f>E11</f>
        <v>403.9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44"/>
      <c r="T11" s="37"/>
      <c r="U11" s="23"/>
    </row>
    <row r="12" spans="1:21" ht="18.75" hidden="1" customHeight="1" x14ac:dyDescent="0.25">
      <c r="A12" s="117" t="s">
        <v>31</v>
      </c>
      <c r="B12" s="118"/>
      <c r="C12" s="118"/>
      <c r="D12" s="118"/>
      <c r="E12" s="118"/>
      <c r="F12" s="118"/>
      <c r="G12" s="119"/>
      <c r="H12" s="27">
        <f>$G$11*H$8</f>
        <v>0</v>
      </c>
      <c r="I12" s="27">
        <f t="shared" ref="I12:S12" si="0">$G$11*I$8</f>
        <v>0</v>
      </c>
      <c r="J12" s="27">
        <f t="shared" si="0"/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7">
        <f t="shared" si="0"/>
        <v>0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45">
        <f t="shared" si="0"/>
        <v>0</v>
      </c>
      <c r="T12" s="60"/>
      <c r="U12" s="28"/>
    </row>
    <row r="13" spans="1:21" ht="18" customHeight="1" x14ac:dyDescent="0.25">
      <c r="A13" s="120" t="s">
        <v>46</v>
      </c>
      <c r="B13" s="121"/>
      <c r="C13" s="121"/>
      <c r="D13" s="121"/>
      <c r="E13" s="121"/>
      <c r="F13" s="121"/>
      <c r="G13" s="122"/>
      <c r="H13" s="8">
        <f>$G$11*H$9</f>
        <v>1171.31</v>
      </c>
      <c r="I13" s="8">
        <f t="shared" ref="I13:S13" si="1">$G$11*I$9</f>
        <v>121.16999999999999</v>
      </c>
      <c r="J13" s="8">
        <f t="shared" si="1"/>
        <v>1817.55</v>
      </c>
      <c r="K13" s="8">
        <f t="shared" si="1"/>
        <v>0</v>
      </c>
      <c r="L13" s="8">
        <f t="shared" si="1"/>
        <v>0</v>
      </c>
      <c r="M13" s="8">
        <f t="shared" si="1"/>
        <v>1494.43</v>
      </c>
      <c r="N13" s="8">
        <f t="shared" si="1"/>
        <v>1078.413</v>
      </c>
      <c r="O13" s="8">
        <f t="shared" si="1"/>
        <v>1009.75</v>
      </c>
      <c r="P13" s="8">
        <f t="shared" si="1"/>
        <v>844.15099999999984</v>
      </c>
      <c r="Q13" s="8">
        <f t="shared" si="1"/>
        <v>1312.675</v>
      </c>
      <c r="R13" s="8">
        <f t="shared" si="1"/>
        <v>1433.8449999999998</v>
      </c>
      <c r="S13" s="8">
        <f t="shared" si="1"/>
        <v>10283.294</v>
      </c>
      <c r="T13" s="39"/>
      <c r="U13" s="29"/>
    </row>
    <row r="14" spans="1:21" ht="18" customHeight="1" x14ac:dyDescent="0.25">
      <c r="A14" s="120" t="s">
        <v>47</v>
      </c>
      <c r="B14" s="121"/>
      <c r="C14" s="121"/>
      <c r="D14" s="121"/>
      <c r="E14" s="121"/>
      <c r="F14" s="121"/>
      <c r="G14" s="122"/>
      <c r="H14" s="8">
        <f>$G$11*H$10</f>
        <v>1171.31</v>
      </c>
      <c r="I14" s="8">
        <f t="shared" ref="I14:S14" si="2">$G$11*I$10</f>
        <v>121.16999999999999</v>
      </c>
      <c r="J14" s="8">
        <f t="shared" si="2"/>
        <v>1817.55</v>
      </c>
      <c r="K14" s="8">
        <f t="shared" si="2"/>
        <v>0</v>
      </c>
      <c r="L14" s="8">
        <f t="shared" si="2"/>
        <v>0</v>
      </c>
      <c r="M14" s="8">
        <f t="shared" si="2"/>
        <v>1494.43</v>
      </c>
      <c r="N14" s="8">
        <f t="shared" si="2"/>
        <v>1078.413</v>
      </c>
      <c r="O14" s="8">
        <f t="shared" si="2"/>
        <v>1009.75</v>
      </c>
      <c r="P14" s="8">
        <f t="shared" si="2"/>
        <v>844.15099999999984</v>
      </c>
      <c r="Q14" s="8">
        <f t="shared" si="2"/>
        <v>1312.675</v>
      </c>
      <c r="R14" s="8">
        <f t="shared" si="2"/>
        <v>2067.9679999999998</v>
      </c>
      <c r="S14" s="8">
        <f t="shared" si="2"/>
        <v>10917.416999999999</v>
      </c>
      <c r="T14" s="39"/>
      <c r="U14" s="29"/>
    </row>
    <row r="15" spans="1:21" s="2" customFormat="1" ht="21" customHeight="1" x14ac:dyDescent="0.25">
      <c r="A15" s="123" t="s">
        <v>16</v>
      </c>
      <c r="B15" s="124"/>
      <c r="C15" s="124"/>
      <c r="D15" s="124"/>
      <c r="E15" s="124"/>
      <c r="F15" s="124"/>
      <c r="G15" s="125"/>
      <c r="H15" s="10">
        <f>H13*6+H14*6</f>
        <v>14055.72</v>
      </c>
      <c r="I15" s="10">
        <f t="shared" ref="I15:S15" si="3">I13*6+I14*6</f>
        <v>1454.04</v>
      </c>
      <c r="J15" s="10">
        <f t="shared" si="3"/>
        <v>21810.6</v>
      </c>
      <c r="K15" s="10">
        <f t="shared" si="3"/>
        <v>0</v>
      </c>
      <c r="L15" s="10">
        <f t="shared" si="3"/>
        <v>0</v>
      </c>
      <c r="M15" s="10">
        <f t="shared" si="3"/>
        <v>17933.16</v>
      </c>
      <c r="N15" s="10">
        <f t="shared" si="3"/>
        <v>12940.956</v>
      </c>
      <c r="O15" s="10">
        <f t="shared" si="3"/>
        <v>12117</v>
      </c>
      <c r="P15" s="10">
        <f t="shared" si="3"/>
        <v>10129.811999999998</v>
      </c>
      <c r="Q15" s="10">
        <f t="shared" si="3"/>
        <v>15752.099999999999</v>
      </c>
      <c r="R15" s="10">
        <f t="shared" si="3"/>
        <v>21010.877999999997</v>
      </c>
      <c r="S15" s="10">
        <f t="shared" si="3"/>
        <v>127204.26599999999</v>
      </c>
      <c r="T15" s="40"/>
      <c r="U15" s="30"/>
    </row>
    <row r="16" spans="1:21" ht="15" customHeight="1" x14ac:dyDescent="0.25">
      <c r="A16" s="97" t="s">
        <v>48</v>
      </c>
      <c r="B16" s="98"/>
      <c r="C16" s="98"/>
      <c r="D16" s="98"/>
      <c r="E16" s="98"/>
      <c r="F16" s="98"/>
      <c r="G16" s="99"/>
      <c r="H16" s="11">
        <f>H15</f>
        <v>14055.72</v>
      </c>
      <c r="I16" s="11">
        <f t="shared" ref="I16:S16" si="4">I15</f>
        <v>1454.04</v>
      </c>
      <c r="J16" s="11">
        <f t="shared" si="4"/>
        <v>21810.6</v>
      </c>
      <c r="K16" s="11">
        <f t="shared" si="4"/>
        <v>0</v>
      </c>
      <c r="L16" s="11">
        <f t="shared" si="4"/>
        <v>0</v>
      </c>
      <c r="M16" s="11">
        <f>M15+3453.35</f>
        <v>21386.51</v>
      </c>
      <c r="N16" s="11">
        <f t="shared" si="4"/>
        <v>12940.956</v>
      </c>
      <c r="O16" s="11">
        <f t="shared" si="4"/>
        <v>12117</v>
      </c>
      <c r="P16" s="11">
        <f t="shared" si="4"/>
        <v>10129.811999999998</v>
      </c>
      <c r="Q16" s="11">
        <f t="shared" si="4"/>
        <v>15752.099999999999</v>
      </c>
      <c r="R16" s="11">
        <f t="shared" si="4"/>
        <v>21010.877999999997</v>
      </c>
      <c r="S16" s="63">
        <f t="shared" si="4"/>
        <v>127204.26599999999</v>
      </c>
      <c r="T16" s="61"/>
      <c r="U16" s="31"/>
    </row>
    <row r="17" spans="1:21" ht="15.75" customHeight="1" x14ac:dyDescent="0.25">
      <c r="A17" s="97" t="s">
        <v>49</v>
      </c>
      <c r="B17" s="98"/>
      <c r="C17" s="98"/>
      <c r="D17" s="98"/>
      <c r="E17" s="98"/>
      <c r="F17" s="98"/>
      <c r="G17" s="99"/>
      <c r="H17" s="11">
        <f>$S17/$S16*H16</f>
        <v>14055.72</v>
      </c>
      <c r="I17" s="11">
        <f t="shared" ref="I17:R17" si="5">$S17/$S16*I16</f>
        <v>1454.04</v>
      </c>
      <c r="J17" s="11">
        <f t="shared" si="5"/>
        <v>21810.6</v>
      </c>
      <c r="K17" s="11">
        <f t="shared" si="5"/>
        <v>0</v>
      </c>
      <c r="L17" s="11">
        <f t="shared" si="5"/>
        <v>0</v>
      </c>
      <c r="M17" s="11">
        <f t="shared" si="5"/>
        <v>21386.51</v>
      </c>
      <c r="N17" s="11">
        <f t="shared" si="5"/>
        <v>12940.956</v>
      </c>
      <c r="O17" s="11">
        <f t="shared" si="5"/>
        <v>12117</v>
      </c>
      <c r="P17" s="11">
        <f t="shared" si="5"/>
        <v>10129.811999999998</v>
      </c>
      <c r="Q17" s="11">
        <f t="shared" si="5"/>
        <v>15752.099999999999</v>
      </c>
      <c r="R17" s="11">
        <f t="shared" si="5"/>
        <v>21010.877999999997</v>
      </c>
      <c r="S17" s="64">
        <f>S16-S18</f>
        <v>127204.26599999999</v>
      </c>
      <c r="T17" s="61">
        <f>S17/S16*100</f>
        <v>100</v>
      </c>
      <c r="U17" s="31"/>
    </row>
    <row r="18" spans="1:21" ht="18.75" customHeight="1" x14ac:dyDescent="0.25">
      <c r="A18" s="84" t="s">
        <v>24</v>
      </c>
      <c r="B18" s="85"/>
      <c r="C18" s="85"/>
      <c r="D18" s="85"/>
      <c r="E18" s="85"/>
      <c r="F18" s="85"/>
      <c r="G18" s="86"/>
      <c r="H18" s="11">
        <f>$S18/$S16*H16</f>
        <v>0</v>
      </c>
      <c r="I18" s="11">
        <f t="shared" ref="I18:R18" si="6">$S18/$S16*I16</f>
        <v>0</v>
      </c>
      <c r="J18" s="11">
        <f t="shared" si="6"/>
        <v>0</v>
      </c>
      <c r="K18" s="11">
        <f t="shared" si="6"/>
        <v>0</v>
      </c>
      <c r="L18" s="11">
        <f t="shared" si="6"/>
        <v>0</v>
      </c>
      <c r="M18" s="11">
        <f t="shared" si="6"/>
        <v>0</v>
      </c>
      <c r="N18" s="11">
        <f t="shared" si="6"/>
        <v>0</v>
      </c>
      <c r="O18" s="11">
        <f t="shared" si="6"/>
        <v>0</v>
      </c>
      <c r="P18" s="11">
        <f t="shared" si="6"/>
        <v>0</v>
      </c>
      <c r="Q18" s="11">
        <f t="shared" si="6"/>
        <v>0</v>
      </c>
      <c r="R18" s="11">
        <f t="shared" si="6"/>
        <v>0</v>
      </c>
      <c r="S18" s="65"/>
      <c r="T18" s="61"/>
      <c r="U18" s="31">
        <f>34100.72+5711.91</f>
        <v>39812.630000000005</v>
      </c>
    </row>
    <row r="19" spans="1:21" ht="12" customHeight="1" x14ac:dyDescent="0.25">
      <c r="A19" s="81" t="s">
        <v>25</v>
      </c>
      <c r="B19" s="82"/>
      <c r="C19" s="82"/>
      <c r="D19" s="82"/>
      <c r="E19" s="82"/>
      <c r="F19" s="82"/>
      <c r="G19" s="83"/>
      <c r="H19" s="12"/>
      <c r="I19" s="12"/>
      <c r="J19" s="12"/>
      <c r="K19" s="12"/>
      <c r="L19" s="12"/>
      <c r="M19" s="10">
        <f>M20</f>
        <v>12000</v>
      </c>
      <c r="N19" s="12"/>
      <c r="O19" s="12"/>
      <c r="P19" s="12"/>
      <c r="Q19" s="12"/>
      <c r="R19" s="12"/>
      <c r="S19" s="47"/>
      <c r="T19" s="61"/>
      <c r="U19" s="31"/>
    </row>
    <row r="20" spans="1:21" ht="12" customHeight="1" x14ac:dyDescent="0.25">
      <c r="A20" s="78" t="s">
        <v>35</v>
      </c>
      <c r="B20" s="79"/>
      <c r="C20" s="79"/>
      <c r="D20" s="79"/>
      <c r="E20" s="79"/>
      <c r="F20" s="79"/>
      <c r="G20" s="80"/>
      <c r="H20" s="12"/>
      <c r="I20" s="12"/>
      <c r="J20" s="12"/>
      <c r="K20" s="12"/>
      <c r="L20" s="12"/>
      <c r="M20" s="67">
        <f>156000/13</f>
        <v>12000</v>
      </c>
      <c r="N20" s="12"/>
      <c r="O20" s="12"/>
      <c r="P20" s="12"/>
      <c r="Q20" s="12"/>
      <c r="R20" s="12"/>
      <c r="S20" s="47"/>
      <c r="T20" s="61"/>
      <c r="U20" s="31"/>
    </row>
    <row r="21" spans="1:21" ht="12.75" customHeight="1" thickBot="1" x14ac:dyDescent="0.3">
      <c r="A21" s="75" t="s">
        <v>26</v>
      </c>
      <c r="B21" s="76"/>
      <c r="C21" s="76"/>
      <c r="D21" s="76"/>
      <c r="E21" s="76"/>
      <c r="F21" s="76"/>
      <c r="G21" s="77"/>
      <c r="H21" s="13"/>
      <c r="I21" s="13"/>
      <c r="J21" s="13"/>
      <c r="K21" s="13"/>
      <c r="L21" s="13"/>
      <c r="M21" s="72">
        <f>M17-M19</f>
        <v>9386.5099999999984</v>
      </c>
      <c r="N21" s="13"/>
      <c r="O21" s="13"/>
      <c r="P21" s="13"/>
      <c r="Q21" s="13"/>
      <c r="R21" s="13"/>
      <c r="S21" s="49"/>
      <c r="T21" s="61"/>
      <c r="U21" s="31"/>
    </row>
    <row r="22" spans="1:21" ht="21" customHeight="1" thickBot="1" x14ac:dyDescent="0.3">
      <c r="A22" s="70" t="s">
        <v>27</v>
      </c>
      <c r="B22" s="71">
        <v>71</v>
      </c>
      <c r="C22" s="71">
        <v>2</v>
      </c>
      <c r="D22" s="4">
        <v>2</v>
      </c>
      <c r="E22" s="5">
        <v>405</v>
      </c>
      <c r="F22" s="5">
        <v>41.5</v>
      </c>
      <c r="G22" s="5">
        <f>E22</f>
        <v>405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50"/>
      <c r="T22" s="37"/>
      <c r="U22" s="32"/>
    </row>
    <row r="23" spans="1:21" ht="21" customHeight="1" x14ac:dyDescent="0.25">
      <c r="A23" s="92" t="s">
        <v>46</v>
      </c>
      <c r="B23" s="93"/>
      <c r="C23" s="93"/>
      <c r="D23" s="93"/>
      <c r="E23" s="93"/>
      <c r="F23" s="93"/>
      <c r="G23" s="94"/>
      <c r="H23" s="8">
        <f t="shared" ref="H23:S23" si="7">$G$22*H$9</f>
        <v>1174.5</v>
      </c>
      <c r="I23" s="8">
        <f t="shared" si="7"/>
        <v>121.5</v>
      </c>
      <c r="J23" s="8">
        <f t="shared" si="7"/>
        <v>1822.5</v>
      </c>
      <c r="K23" s="8">
        <f t="shared" si="7"/>
        <v>0</v>
      </c>
      <c r="L23" s="8">
        <f t="shared" si="7"/>
        <v>0</v>
      </c>
      <c r="M23" s="8">
        <f t="shared" si="7"/>
        <v>1498.5</v>
      </c>
      <c r="N23" s="8">
        <f t="shared" si="7"/>
        <v>1081.3499999999999</v>
      </c>
      <c r="O23" s="8">
        <f t="shared" si="7"/>
        <v>1012.5</v>
      </c>
      <c r="P23" s="8">
        <f t="shared" si="7"/>
        <v>846.44999999999993</v>
      </c>
      <c r="Q23" s="8">
        <f t="shared" si="7"/>
        <v>1316.25</v>
      </c>
      <c r="R23" s="8">
        <f t="shared" si="7"/>
        <v>1437.75</v>
      </c>
      <c r="S23" s="8">
        <f t="shared" si="7"/>
        <v>10311.300000000001</v>
      </c>
      <c r="T23" s="39"/>
      <c r="U23" s="9"/>
    </row>
    <row r="24" spans="1:21" ht="18" customHeight="1" x14ac:dyDescent="0.25">
      <c r="A24" s="92" t="s">
        <v>47</v>
      </c>
      <c r="B24" s="93"/>
      <c r="C24" s="93"/>
      <c r="D24" s="93"/>
      <c r="E24" s="93"/>
      <c r="F24" s="93"/>
      <c r="G24" s="94"/>
      <c r="H24" s="8">
        <f t="shared" ref="H24:S24" si="8">$G$22*H$10</f>
        <v>1174.5</v>
      </c>
      <c r="I24" s="8">
        <f t="shared" si="8"/>
        <v>121.5</v>
      </c>
      <c r="J24" s="8">
        <f t="shared" si="8"/>
        <v>1822.5</v>
      </c>
      <c r="K24" s="8">
        <f t="shared" si="8"/>
        <v>0</v>
      </c>
      <c r="L24" s="8">
        <f t="shared" si="8"/>
        <v>0</v>
      </c>
      <c r="M24" s="8">
        <f t="shared" si="8"/>
        <v>1498.5</v>
      </c>
      <c r="N24" s="8">
        <f t="shared" si="8"/>
        <v>1081.3499999999999</v>
      </c>
      <c r="O24" s="8">
        <f t="shared" si="8"/>
        <v>1012.5</v>
      </c>
      <c r="P24" s="8">
        <f t="shared" si="8"/>
        <v>846.44999999999993</v>
      </c>
      <c r="Q24" s="8">
        <f t="shared" si="8"/>
        <v>1316.25</v>
      </c>
      <c r="R24" s="8">
        <f t="shared" si="8"/>
        <v>2073.6</v>
      </c>
      <c r="S24" s="8">
        <f t="shared" si="8"/>
        <v>10947.15</v>
      </c>
      <c r="T24" s="39"/>
      <c r="U24" s="29"/>
    </row>
    <row r="25" spans="1:21" s="2" customFormat="1" ht="21" customHeight="1" x14ac:dyDescent="0.25">
      <c r="A25" s="95" t="s">
        <v>16</v>
      </c>
      <c r="B25" s="96"/>
      <c r="C25" s="96"/>
      <c r="D25" s="96"/>
      <c r="E25" s="96"/>
      <c r="F25" s="96"/>
      <c r="G25" s="96"/>
      <c r="H25" s="10">
        <f>H23*6+H24*6</f>
        <v>14094</v>
      </c>
      <c r="I25" s="10">
        <f t="shared" ref="I25" si="9">I23*6+I24*6</f>
        <v>1458</v>
      </c>
      <c r="J25" s="10">
        <f t="shared" ref="J25" si="10">J23*6+J24*6</f>
        <v>21870</v>
      </c>
      <c r="K25" s="10">
        <f t="shared" ref="K25" si="11">K23*6+K24*6</f>
        <v>0</v>
      </c>
      <c r="L25" s="10">
        <f t="shared" ref="L25" si="12">L23*6+L24*6</f>
        <v>0</v>
      </c>
      <c r="M25" s="10">
        <f t="shared" ref="M25" si="13">M23*6+M24*6</f>
        <v>17982</v>
      </c>
      <c r="N25" s="10">
        <f t="shared" ref="N25" si="14">N23*6+N24*6</f>
        <v>12976.199999999999</v>
      </c>
      <c r="O25" s="10">
        <f t="shared" ref="O25" si="15">O23*6+O24*6</f>
        <v>12150</v>
      </c>
      <c r="P25" s="10">
        <f t="shared" ref="P25" si="16">P23*6+P24*6</f>
        <v>10157.4</v>
      </c>
      <c r="Q25" s="10">
        <f t="shared" ref="Q25" si="17">Q23*6+Q24*6</f>
        <v>15795</v>
      </c>
      <c r="R25" s="10">
        <f t="shared" ref="R25" si="18">R23*6+R24*6</f>
        <v>21068.1</v>
      </c>
      <c r="S25" s="10">
        <f t="shared" ref="S25" si="19">S23*6+S24*6</f>
        <v>127550.7</v>
      </c>
      <c r="T25" s="40"/>
      <c r="U25" s="30"/>
    </row>
    <row r="26" spans="1:21" ht="15" customHeight="1" x14ac:dyDescent="0.25">
      <c r="A26" s="97" t="s">
        <v>48</v>
      </c>
      <c r="B26" s="98"/>
      <c r="C26" s="98"/>
      <c r="D26" s="98"/>
      <c r="E26" s="98"/>
      <c r="F26" s="98"/>
      <c r="G26" s="99"/>
      <c r="H26" s="11">
        <f>H25</f>
        <v>14094</v>
      </c>
      <c r="I26" s="11">
        <f t="shared" ref="I26:S26" si="20">I25</f>
        <v>1458</v>
      </c>
      <c r="J26" s="11">
        <f t="shared" si="20"/>
        <v>21870</v>
      </c>
      <c r="K26" s="11">
        <f t="shared" si="20"/>
        <v>0</v>
      </c>
      <c r="L26" s="11">
        <f t="shared" si="20"/>
        <v>0</v>
      </c>
      <c r="M26" s="11">
        <f>M25+3462.75</f>
        <v>21444.75</v>
      </c>
      <c r="N26" s="11">
        <f t="shared" si="20"/>
        <v>12976.199999999999</v>
      </c>
      <c r="O26" s="11">
        <f t="shared" si="20"/>
        <v>12150</v>
      </c>
      <c r="P26" s="11">
        <f t="shared" si="20"/>
        <v>10157.4</v>
      </c>
      <c r="Q26" s="11">
        <f t="shared" si="20"/>
        <v>15795</v>
      </c>
      <c r="R26" s="11">
        <f t="shared" si="20"/>
        <v>21068.1</v>
      </c>
      <c r="S26" s="63">
        <f t="shared" si="20"/>
        <v>127550.7</v>
      </c>
      <c r="T26" s="61"/>
      <c r="U26" s="55"/>
    </row>
    <row r="27" spans="1:21" ht="15.75" customHeight="1" x14ac:dyDescent="0.25">
      <c r="A27" s="97" t="s">
        <v>49</v>
      </c>
      <c r="B27" s="98"/>
      <c r="C27" s="98"/>
      <c r="D27" s="98"/>
      <c r="E27" s="98"/>
      <c r="F27" s="98"/>
      <c r="G27" s="99"/>
      <c r="H27" s="11">
        <f>$S27/$S26*H26</f>
        <v>14094</v>
      </c>
      <c r="I27" s="11">
        <f t="shared" ref="I27:R27" si="21">$S27/$S26*I26</f>
        <v>1458</v>
      </c>
      <c r="J27" s="11">
        <f t="shared" si="21"/>
        <v>21870</v>
      </c>
      <c r="K27" s="11">
        <f t="shared" si="21"/>
        <v>0</v>
      </c>
      <c r="L27" s="11">
        <f t="shared" si="21"/>
        <v>0</v>
      </c>
      <c r="M27" s="11">
        <f t="shared" si="21"/>
        <v>21444.75</v>
      </c>
      <c r="N27" s="11">
        <f t="shared" si="21"/>
        <v>12976.199999999999</v>
      </c>
      <c r="O27" s="11">
        <f t="shared" si="21"/>
        <v>12150</v>
      </c>
      <c r="P27" s="11">
        <f t="shared" si="21"/>
        <v>10157.4</v>
      </c>
      <c r="Q27" s="11">
        <f t="shared" si="21"/>
        <v>15795</v>
      </c>
      <c r="R27" s="11">
        <f t="shared" si="21"/>
        <v>21068.1</v>
      </c>
      <c r="S27" s="64">
        <f>S26-S28</f>
        <v>127550.7</v>
      </c>
      <c r="T27" s="61">
        <f>S27/S26*100</f>
        <v>100</v>
      </c>
      <c r="U27" s="55"/>
    </row>
    <row r="28" spans="1:21" ht="18.75" customHeight="1" x14ac:dyDescent="0.25">
      <c r="A28" s="84" t="s">
        <v>24</v>
      </c>
      <c r="B28" s="85"/>
      <c r="C28" s="85"/>
      <c r="D28" s="85"/>
      <c r="E28" s="85"/>
      <c r="F28" s="85"/>
      <c r="G28" s="86"/>
      <c r="H28" s="11">
        <f>$S28/$S26*H26</f>
        <v>0</v>
      </c>
      <c r="I28" s="11">
        <f t="shared" ref="I28:R28" si="22">$S28/$S26*I26</f>
        <v>0</v>
      </c>
      <c r="J28" s="11">
        <f t="shared" si="22"/>
        <v>0</v>
      </c>
      <c r="K28" s="11">
        <f t="shared" si="22"/>
        <v>0</v>
      </c>
      <c r="L28" s="11">
        <f t="shared" si="22"/>
        <v>0</v>
      </c>
      <c r="M28" s="11">
        <f t="shared" si="22"/>
        <v>0</v>
      </c>
      <c r="N28" s="11">
        <f t="shared" si="22"/>
        <v>0</v>
      </c>
      <c r="O28" s="11">
        <f t="shared" si="22"/>
        <v>0</v>
      </c>
      <c r="P28" s="11">
        <f t="shared" si="22"/>
        <v>0</v>
      </c>
      <c r="Q28" s="11">
        <f t="shared" si="22"/>
        <v>0</v>
      </c>
      <c r="R28" s="11">
        <f t="shared" si="22"/>
        <v>0</v>
      </c>
      <c r="S28" s="65"/>
      <c r="T28" s="61"/>
      <c r="U28" s="55">
        <f>3353.43+20202.12</f>
        <v>23555.55</v>
      </c>
    </row>
    <row r="29" spans="1:21" ht="12" customHeight="1" x14ac:dyDescent="0.25">
      <c r="A29" s="100" t="s">
        <v>25</v>
      </c>
      <c r="B29" s="101"/>
      <c r="C29" s="101"/>
      <c r="D29" s="101"/>
      <c r="E29" s="101"/>
      <c r="F29" s="101"/>
      <c r="G29" s="101"/>
      <c r="H29" s="12"/>
      <c r="I29" s="12"/>
      <c r="J29" s="12"/>
      <c r="K29" s="12"/>
      <c r="L29" s="12"/>
      <c r="M29" s="10">
        <f>M30+M31</f>
        <v>12000</v>
      </c>
      <c r="N29" s="12"/>
      <c r="O29" s="12"/>
      <c r="P29" s="12"/>
      <c r="Q29" s="12"/>
      <c r="R29" s="12"/>
      <c r="S29" s="47"/>
      <c r="T29" s="61"/>
      <c r="U29" s="55"/>
    </row>
    <row r="30" spans="1:21" x14ac:dyDescent="0.25">
      <c r="A30" s="78" t="s">
        <v>35</v>
      </c>
      <c r="B30" s="79"/>
      <c r="C30" s="79"/>
      <c r="D30" s="79"/>
      <c r="E30" s="79"/>
      <c r="F30" s="79"/>
      <c r="G30" s="80"/>
      <c r="H30" s="12"/>
      <c r="I30" s="12"/>
      <c r="J30" s="12"/>
      <c r="K30" s="12"/>
      <c r="L30" s="12"/>
      <c r="M30" s="67">
        <f>156000/13</f>
        <v>12000</v>
      </c>
      <c r="N30" s="12"/>
      <c r="O30" s="12"/>
      <c r="P30" s="12"/>
      <c r="Q30" s="12"/>
      <c r="R30" s="12"/>
      <c r="S30" s="47"/>
      <c r="T30" s="61"/>
      <c r="U30" s="31"/>
    </row>
    <row r="31" spans="1:21" ht="12" customHeight="1" x14ac:dyDescent="0.25">
      <c r="A31" s="57"/>
      <c r="B31" s="58"/>
      <c r="C31" s="58"/>
      <c r="D31" s="58"/>
      <c r="E31" s="58"/>
      <c r="F31" s="58"/>
      <c r="G31" s="59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49"/>
      <c r="T31" s="41"/>
      <c r="U31" s="14"/>
    </row>
    <row r="32" spans="1:21" ht="12.75" customHeight="1" thickBot="1" x14ac:dyDescent="0.3">
      <c r="A32" s="102" t="s">
        <v>26</v>
      </c>
      <c r="B32" s="103"/>
      <c r="C32" s="103"/>
      <c r="D32" s="103"/>
      <c r="E32" s="103"/>
      <c r="F32" s="103"/>
      <c r="G32" s="104"/>
      <c r="H32" s="13"/>
      <c r="I32" s="13"/>
      <c r="J32" s="13"/>
      <c r="K32" s="13"/>
      <c r="L32" s="13"/>
      <c r="M32" s="72">
        <f>M27-M29</f>
        <v>9444.75</v>
      </c>
      <c r="N32" s="13"/>
      <c r="O32" s="13"/>
      <c r="P32" s="13"/>
      <c r="Q32" s="13"/>
      <c r="R32" s="13"/>
      <c r="S32" s="49"/>
      <c r="T32" s="41"/>
      <c r="U32" s="14"/>
    </row>
    <row r="33" spans="1:21" ht="21" customHeight="1" thickBot="1" x14ac:dyDescent="0.3">
      <c r="A33" s="70" t="s">
        <v>27</v>
      </c>
      <c r="B33" s="71">
        <v>72</v>
      </c>
      <c r="C33" s="71">
        <v>2</v>
      </c>
      <c r="D33" s="4">
        <v>2</v>
      </c>
      <c r="E33" s="5">
        <v>403.4</v>
      </c>
      <c r="F33" s="5">
        <v>40.4</v>
      </c>
      <c r="G33" s="5">
        <f>E33</f>
        <v>403.4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50"/>
      <c r="T33" s="37"/>
      <c r="U33" s="32"/>
    </row>
    <row r="34" spans="1:21" ht="21" hidden="1" customHeight="1" x14ac:dyDescent="0.25">
      <c r="A34" s="92" t="s">
        <v>31</v>
      </c>
      <c r="B34" s="93"/>
      <c r="C34" s="93"/>
      <c r="D34" s="93"/>
      <c r="E34" s="93"/>
      <c r="F34" s="93"/>
      <c r="G34" s="94"/>
      <c r="H34" s="8">
        <f t="shared" ref="H34:S34" si="23">$G$33*H$8</f>
        <v>0</v>
      </c>
      <c r="I34" s="8">
        <f t="shared" si="23"/>
        <v>0</v>
      </c>
      <c r="J34" s="8">
        <f t="shared" si="23"/>
        <v>0</v>
      </c>
      <c r="K34" s="8">
        <f t="shared" si="23"/>
        <v>0</v>
      </c>
      <c r="L34" s="8">
        <f t="shared" si="23"/>
        <v>0</v>
      </c>
      <c r="M34" s="8">
        <f t="shared" si="23"/>
        <v>0</v>
      </c>
      <c r="N34" s="8">
        <f t="shared" si="23"/>
        <v>0</v>
      </c>
      <c r="O34" s="8">
        <f t="shared" si="23"/>
        <v>0</v>
      </c>
      <c r="P34" s="8">
        <f t="shared" si="23"/>
        <v>0</v>
      </c>
      <c r="Q34" s="8">
        <f t="shared" si="23"/>
        <v>0</v>
      </c>
      <c r="R34" s="8">
        <f t="shared" si="23"/>
        <v>0</v>
      </c>
      <c r="S34" s="46">
        <f t="shared" si="23"/>
        <v>0</v>
      </c>
      <c r="T34" s="39"/>
      <c r="U34" s="9"/>
    </row>
    <row r="35" spans="1:21" ht="21" customHeight="1" x14ac:dyDescent="0.25">
      <c r="A35" s="92" t="s">
        <v>46</v>
      </c>
      <c r="B35" s="93"/>
      <c r="C35" s="93"/>
      <c r="D35" s="93"/>
      <c r="E35" s="93"/>
      <c r="F35" s="93"/>
      <c r="G35" s="94"/>
      <c r="H35" s="8">
        <f t="shared" ref="H35:S35" si="24">$G$33*H$9</f>
        <v>1169.8599999999999</v>
      </c>
      <c r="I35" s="8">
        <f t="shared" si="24"/>
        <v>121.01999999999998</v>
      </c>
      <c r="J35" s="8">
        <f t="shared" si="24"/>
        <v>1815.3</v>
      </c>
      <c r="K35" s="8">
        <f t="shared" si="24"/>
        <v>0</v>
      </c>
      <c r="L35" s="8">
        <f t="shared" si="24"/>
        <v>0</v>
      </c>
      <c r="M35" s="8">
        <f t="shared" si="24"/>
        <v>1492.58</v>
      </c>
      <c r="N35" s="8">
        <f t="shared" si="24"/>
        <v>1077.078</v>
      </c>
      <c r="O35" s="8">
        <f t="shared" si="24"/>
        <v>1008.5</v>
      </c>
      <c r="P35" s="8">
        <f t="shared" si="24"/>
        <v>843.10599999999988</v>
      </c>
      <c r="Q35" s="8">
        <f t="shared" si="24"/>
        <v>1311.05</v>
      </c>
      <c r="R35" s="8">
        <f t="shared" si="24"/>
        <v>1432.07</v>
      </c>
      <c r="S35" s="8">
        <f t="shared" si="24"/>
        <v>10270.564</v>
      </c>
      <c r="T35" s="39"/>
      <c r="U35" s="9"/>
    </row>
    <row r="36" spans="1:21" ht="18" customHeight="1" x14ac:dyDescent="0.25">
      <c r="A36" s="92" t="s">
        <v>47</v>
      </c>
      <c r="B36" s="93"/>
      <c r="C36" s="93"/>
      <c r="D36" s="93"/>
      <c r="E36" s="93"/>
      <c r="F36" s="93"/>
      <c r="G36" s="94"/>
      <c r="H36" s="8">
        <f t="shared" ref="H36:S36" si="25">$G$33*H$10</f>
        <v>1169.8599999999999</v>
      </c>
      <c r="I36" s="8">
        <f t="shared" si="25"/>
        <v>121.01999999999998</v>
      </c>
      <c r="J36" s="8">
        <f t="shared" si="25"/>
        <v>1815.3</v>
      </c>
      <c r="K36" s="8">
        <f t="shared" si="25"/>
        <v>0</v>
      </c>
      <c r="L36" s="8">
        <f t="shared" si="25"/>
        <v>0</v>
      </c>
      <c r="M36" s="8">
        <f t="shared" si="25"/>
        <v>1492.58</v>
      </c>
      <c r="N36" s="8">
        <f t="shared" si="25"/>
        <v>1077.078</v>
      </c>
      <c r="O36" s="8">
        <f t="shared" si="25"/>
        <v>1008.5</v>
      </c>
      <c r="P36" s="8">
        <f t="shared" si="25"/>
        <v>843.10599999999988</v>
      </c>
      <c r="Q36" s="8">
        <f t="shared" si="25"/>
        <v>1311.05</v>
      </c>
      <c r="R36" s="8">
        <f t="shared" si="25"/>
        <v>2065.4079999999999</v>
      </c>
      <c r="S36" s="8">
        <f t="shared" si="25"/>
        <v>10903.902</v>
      </c>
      <c r="T36" s="39"/>
      <c r="U36" s="29"/>
    </row>
    <row r="37" spans="1:21" s="2" customFormat="1" ht="21" customHeight="1" x14ac:dyDescent="0.25">
      <c r="A37" s="95" t="s">
        <v>16</v>
      </c>
      <c r="B37" s="96"/>
      <c r="C37" s="96"/>
      <c r="D37" s="96"/>
      <c r="E37" s="96"/>
      <c r="F37" s="96"/>
      <c r="G37" s="96"/>
      <c r="H37" s="10">
        <f>H35*6+H36*6</f>
        <v>14038.32</v>
      </c>
      <c r="I37" s="10">
        <f t="shared" ref="I37" si="26">I35*6+I36*6</f>
        <v>1452.2399999999998</v>
      </c>
      <c r="J37" s="10">
        <f t="shared" ref="J37" si="27">J35*6+J36*6</f>
        <v>21783.599999999999</v>
      </c>
      <c r="K37" s="10">
        <f t="shared" ref="K37" si="28">K35*6+K36*6</f>
        <v>0</v>
      </c>
      <c r="L37" s="10">
        <f t="shared" ref="L37" si="29">L35*6+L36*6</f>
        <v>0</v>
      </c>
      <c r="M37" s="10">
        <f t="shared" ref="M37" si="30">M35*6+M36*6</f>
        <v>17910.96</v>
      </c>
      <c r="N37" s="10">
        <f t="shared" ref="N37" si="31">N35*6+N36*6</f>
        <v>12924.936</v>
      </c>
      <c r="O37" s="10">
        <f t="shared" ref="O37" si="32">O35*6+O36*6</f>
        <v>12102</v>
      </c>
      <c r="P37" s="10">
        <f t="shared" ref="P37" si="33">P35*6+P36*6</f>
        <v>10117.271999999999</v>
      </c>
      <c r="Q37" s="10">
        <f t="shared" ref="Q37" si="34">Q35*6+Q36*6</f>
        <v>15732.599999999999</v>
      </c>
      <c r="R37" s="10">
        <f t="shared" ref="R37" si="35">R35*6+R36*6</f>
        <v>20984.868000000002</v>
      </c>
      <c r="S37" s="10">
        <f t="shared" ref="S37" si="36">S35*6+S36*6</f>
        <v>127046.796</v>
      </c>
      <c r="T37" s="40"/>
      <c r="U37" s="30"/>
    </row>
    <row r="38" spans="1:21" ht="15" customHeight="1" x14ac:dyDescent="0.25">
      <c r="A38" s="97" t="s">
        <v>48</v>
      </c>
      <c r="B38" s="98"/>
      <c r="C38" s="98"/>
      <c r="D38" s="98"/>
      <c r="E38" s="98"/>
      <c r="F38" s="98"/>
      <c r="G38" s="99"/>
      <c r="H38" s="11">
        <f>H37</f>
        <v>14038.32</v>
      </c>
      <c r="I38" s="11">
        <f t="shared" ref="I38:S38" si="37">I37</f>
        <v>1452.2399999999998</v>
      </c>
      <c r="J38" s="11">
        <f t="shared" si="37"/>
        <v>21783.599999999999</v>
      </c>
      <c r="K38" s="11">
        <f t="shared" si="37"/>
        <v>0</v>
      </c>
      <c r="L38" s="11">
        <f t="shared" si="37"/>
        <v>0</v>
      </c>
      <c r="M38" s="11">
        <f>M37+3449.07</f>
        <v>21360.03</v>
      </c>
      <c r="N38" s="11">
        <f t="shared" si="37"/>
        <v>12924.936</v>
      </c>
      <c r="O38" s="11">
        <f t="shared" si="37"/>
        <v>12102</v>
      </c>
      <c r="P38" s="11">
        <f t="shared" si="37"/>
        <v>10117.271999999999</v>
      </c>
      <c r="Q38" s="11">
        <f t="shared" si="37"/>
        <v>15732.599999999999</v>
      </c>
      <c r="R38" s="11">
        <f t="shared" si="37"/>
        <v>20984.868000000002</v>
      </c>
      <c r="S38" s="63">
        <f t="shared" si="37"/>
        <v>127046.796</v>
      </c>
      <c r="T38" s="61"/>
      <c r="U38" s="55"/>
    </row>
    <row r="39" spans="1:21" ht="15.75" customHeight="1" x14ac:dyDescent="0.25">
      <c r="A39" s="97" t="s">
        <v>49</v>
      </c>
      <c r="B39" s="98"/>
      <c r="C39" s="98"/>
      <c r="D39" s="98"/>
      <c r="E39" s="98"/>
      <c r="F39" s="98"/>
      <c r="G39" s="99"/>
      <c r="H39" s="11">
        <f>$S39/$S38*H38</f>
        <v>14038.32</v>
      </c>
      <c r="I39" s="11">
        <f t="shared" ref="I39:R39" si="38">$S39/$S38*I38</f>
        <v>1452.2399999999998</v>
      </c>
      <c r="J39" s="11">
        <f t="shared" si="38"/>
        <v>21783.599999999999</v>
      </c>
      <c r="K39" s="11">
        <f t="shared" si="38"/>
        <v>0</v>
      </c>
      <c r="L39" s="11">
        <f t="shared" si="38"/>
        <v>0</v>
      </c>
      <c r="M39" s="11">
        <f t="shared" si="38"/>
        <v>21360.03</v>
      </c>
      <c r="N39" s="11">
        <f t="shared" si="38"/>
        <v>12924.936</v>
      </c>
      <c r="O39" s="11">
        <f t="shared" si="38"/>
        <v>12102</v>
      </c>
      <c r="P39" s="11">
        <f t="shared" si="38"/>
        <v>10117.271999999999</v>
      </c>
      <c r="Q39" s="11">
        <f t="shared" si="38"/>
        <v>15732.599999999999</v>
      </c>
      <c r="R39" s="11">
        <f t="shared" si="38"/>
        <v>20984.868000000002</v>
      </c>
      <c r="S39" s="64">
        <f>S38-S40</f>
        <v>127046.796</v>
      </c>
      <c r="T39" s="61">
        <f>S39/S38*100</f>
        <v>100</v>
      </c>
      <c r="U39" s="55"/>
    </row>
    <row r="40" spans="1:21" ht="18.75" customHeight="1" x14ac:dyDescent="0.25">
      <c r="A40" s="84" t="s">
        <v>24</v>
      </c>
      <c r="B40" s="85"/>
      <c r="C40" s="85"/>
      <c r="D40" s="85"/>
      <c r="E40" s="85"/>
      <c r="F40" s="85"/>
      <c r="G40" s="86"/>
      <c r="H40" s="11">
        <f>$S40/$S38*H38</f>
        <v>0</v>
      </c>
      <c r="I40" s="11">
        <f t="shared" ref="I40:R40" si="39">$S40/$S38*I38</f>
        <v>0</v>
      </c>
      <c r="J40" s="11">
        <f t="shared" si="39"/>
        <v>0</v>
      </c>
      <c r="K40" s="11">
        <f t="shared" si="39"/>
        <v>0</v>
      </c>
      <c r="L40" s="11">
        <f t="shared" si="39"/>
        <v>0</v>
      </c>
      <c r="M40" s="11">
        <f t="shared" si="39"/>
        <v>0</v>
      </c>
      <c r="N40" s="11">
        <f t="shared" si="39"/>
        <v>0</v>
      </c>
      <c r="O40" s="11">
        <f t="shared" si="39"/>
        <v>0</v>
      </c>
      <c r="P40" s="11">
        <f t="shared" si="39"/>
        <v>0</v>
      </c>
      <c r="Q40" s="11">
        <f t="shared" si="39"/>
        <v>0</v>
      </c>
      <c r="R40" s="11">
        <f t="shared" si="39"/>
        <v>0</v>
      </c>
      <c r="S40" s="65"/>
      <c r="T40" s="61"/>
      <c r="U40" s="55">
        <f>3132.57+18680.54</f>
        <v>21813.11</v>
      </c>
    </row>
    <row r="41" spans="1:21" ht="12" customHeight="1" x14ac:dyDescent="0.25">
      <c r="A41" s="81" t="s">
        <v>25</v>
      </c>
      <c r="B41" s="82"/>
      <c r="C41" s="82"/>
      <c r="D41" s="82"/>
      <c r="E41" s="82"/>
      <c r="F41" s="82"/>
      <c r="G41" s="83"/>
      <c r="H41" s="12"/>
      <c r="I41" s="12"/>
      <c r="J41" s="12"/>
      <c r="K41" s="12"/>
      <c r="L41" s="12"/>
      <c r="M41" s="10">
        <f>M42+M43+M44</f>
        <v>12000</v>
      </c>
      <c r="N41" s="12"/>
      <c r="O41" s="12"/>
      <c r="P41" s="12"/>
      <c r="Q41" s="12"/>
      <c r="R41" s="12"/>
      <c r="S41" s="47"/>
      <c r="T41" s="61"/>
      <c r="U41" s="55"/>
    </row>
    <row r="42" spans="1:21" x14ac:dyDescent="0.25">
      <c r="A42" s="78" t="s">
        <v>35</v>
      </c>
      <c r="B42" s="79"/>
      <c r="C42" s="79"/>
      <c r="D42" s="79"/>
      <c r="E42" s="79"/>
      <c r="F42" s="79"/>
      <c r="G42" s="80"/>
      <c r="H42" s="12"/>
      <c r="I42" s="12"/>
      <c r="J42" s="12"/>
      <c r="K42" s="12"/>
      <c r="L42" s="12"/>
      <c r="M42" s="67">
        <f>156000/13</f>
        <v>12000</v>
      </c>
      <c r="N42" s="12"/>
      <c r="O42" s="12"/>
      <c r="P42" s="12"/>
      <c r="Q42" s="12"/>
      <c r="R42" s="12"/>
      <c r="S42" s="47"/>
      <c r="T42" s="61"/>
      <c r="U42" s="31"/>
    </row>
    <row r="43" spans="1:21" ht="12" customHeight="1" x14ac:dyDescent="0.25">
      <c r="A43" s="57"/>
      <c r="B43" s="58"/>
      <c r="C43" s="58"/>
      <c r="D43" s="58"/>
      <c r="E43" s="58"/>
      <c r="F43" s="58"/>
      <c r="G43" s="59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49"/>
      <c r="T43" s="41"/>
      <c r="U43" s="14"/>
    </row>
    <row r="44" spans="1:21" ht="12" customHeight="1" x14ac:dyDescent="0.25">
      <c r="A44" s="57"/>
      <c r="B44" s="58"/>
      <c r="C44" s="58"/>
      <c r="D44" s="58"/>
      <c r="E44" s="58"/>
      <c r="F44" s="58"/>
      <c r="G44" s="59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49"/>
      <c r="T44" s="41"/>
      <c r="U44" s="14"/>
    </row>
    <row r="45" spans="1:21" ht="12.75" customHeight="1" thickBot="1" x14ac:dyDescent="0.3">
      <c r="A45" s="102" t="s">
        <v>26</v>
      </c>
      <c r="B45" s="103"/>
      <c r="C45" s="103"/>
      <c r="D45" s="103"/>
      <c r="E45" s="103"/>
      <c r="F45" s="103"/>
      <c r="G45" s="104"/>
      <c r="H45" s="13"/>
      <c r="I45" s="13"/>
      <c r="J45" s="13"/>
      <c r="K45" s="13"/>
      <c r="L45" s="13"/>
      <c r="M45" s="72">
        <f>M39-M41</f>
        <v>9360.0299999999988</v>
      </c>
      <c r="N45" s="13"/>
      <c r="O45" s="13"/>
      <c r="P45" s="13"/>
      <c r="Q45" s="13"/>
      <c r="R45" s="13"/>
      <c r="S45" s="49"/>
      <c r="T45" s="41"/>
      <c r="U45" s="14"/>
    </row>
    <row r="46" spans="1:21" ht="21" customHeight="1" thickBot="1" x14ac:dyDescent="0.3">
      <c r="A46" s="70" t="s">
        <v>27</v>
      </c>
      <c r="B46" s="71">
        <v>74</v>
      </c>
      <c r="C46" s="71">
        <v>2</v>
      </c>
      <c r="D46" s="4">
        <v>2</v>
      </c>
      <c r="E46" s="5">
        <v>361.3</v>
      </c>
      <c r="F46" s="5">
        <v>28.5</v>
      </c>
      <c r="G46" s="5">
        <f>E46</f>
        <v>361.3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50"/>
      <c r="T46" s="37"/>
      <c r="U46" s="32"/>
    </row>
    <row r="47" spans="1:21" ht="21" hidden="1" customHeight="1" x14ac:dyDescent="0.25">
      <c r="A47" s="92" t="s">
        <v>31</v>
      </c>
      <c r="B47" s="93"/>
      <c r="C47" s="93"/>
      <c r="D47" s="93"/>
      <c r="E47" s="93"/>
      <c r="F47" s="93"/>
      <c r="G47" s="94"/>
      <c r="H47" s="8">
        <f t="shared" ref="H47:S47" si="40">$G$46*H$8</f>
        <v>0</v>
      </c>
      <c r="I47" s="8">
        <f t="shared" si="40"/>
        <v>0</v>
      </c>
      <c r="J47" s="8">
        <f t="shared" si="40"/>
        <v>0</v>
      </c>
      <c r="K47" s="8">
        <f t="shared" si="40"/>
        <v>0</v>
      </c>
      <c r="L47" s="8">
        <f t="shared" si="40"/>
        <v>0</v>
      </c>
      <c r="M47" s="8">
        <f t="shared" si="40"/>
        <v>0</v>
      </c>
      <c r="N47" s="8">
        <f t="shared" si="40"/>
        <v>0</v>
      </c>
      <c r="O47" s="8">
        <f t="shared" si="40"/>
        <v>0</v>
      </c>
      <c r="P47" s="8">
        <f t="shared" si="40"/>
        <v>0</v>
      </c>
      <c r="Q47" s="8">
        <f t="shared" si="40"/>
        <v>0</v>
      </c>
      <c r="R47" s="8">
        <f t="shared" si="40"/>
        <v>0</v>
      </c>
      <c r="S47" s="46">
        <f t="shared" si="40"/>
        <v>0</v>
      </c>
      <c r="T47" s="39"/>
      <c r="U47" s="9"/>
    </row>
    <row r="48" spans="1:21" ht="21" customHeight="1" x14ac:dyDescent="0.25">
      <c r="A48" s="92" t="s">
        <v>46</v>
      </c>
      <c r="B48" s="93"/>
      <c r="C48" s="93"/>
      <c r="D48" s="93"/>
      <c r="E48" s="93"/>
      <c r="F48" s="93"/>
      <c r="G48" s="94"/>
      <c r="H48" s="8">
        <f t="shared" ref="H48:S48" si="41">$G$46*H$9</f>
        <v>1047.77</v>
      </c>
      <c r="I48" s="8">
        <f t="shared" si="41"/>
        <v>108.39</v>
      </c>
      <c r="J48" s="8">
        <f t="shared" si="41"/>
        <v>1625.8500000000001</v>
      </c>
      <c r="K48" s="8">
        <f t="shared" si="41"/>
        <v>0</v>
      </c>
      <c r="L48" s="8">
        <f t="shared" si="41"/>
        <v>0</v>
      </c>
      <c r="M48" s="8">
        <f t="shared" si="41"/>
        <v>1336.8100000000002</v>
      </c>
      <c r="N48" s="8">
        <f t="shared" si="41"/>
        <v>964.67100000000005</v>
      </c>
      <c r="O48" s="8">
        <f t="shared" si="41"/>
        <v>903.25</v>
      </c>
      <c r="P48" s="8">
        <f t="shared" si="41"/>
        <v>755.11699999999996</v>
      </c>
      <c r="Q48" s="8">
        <f t="shared" si="41"/>
        <v>1174.2250000000001</v>
      </c>
      <c r="R48" s="8">
        <f t="shared" si="41"/>
        <v>1282.615</v>
      </c>
      <c r="S48" s="8">
        <f t="shared" si="41"/>
        <v>9198.6980000000003</v>
      </c>
      <c r="T48" s="39"/>
      <c r="U48" s="9"/>
    </row>
    <row r="49" spans="1:21" ht="18" customHeight="1" x14ac:dyDescent="0.25">
      <c r="A49" s="92" t="s">
        <v>47</v>
      </c>
      <c r="B49" s="93"/>
      <c r="C49" s="93"/>
      <c r="D49" s="93"/>
      <c r="E49" s="93"/>
      <c r="F49" s="93"/>
      <c r="G49" s="94"/>
      <c r="H49" s="8">
        <f t="shared" ref="H49:S49" si="42">$G$46*H$10</f>
        <v>1047.77</v>
      </c>
      <c r="I49" s="8">
        <f t="shared" si="42"/>
        <v>108.39</v>
      </c>
      <c r="J49" s="8">
        <f t="shared" si="42"/>
        <v>1625.8500000000001</v>
      </c>
      <c r="K49" s="8">
        <f t="shared" si="42"/>
        <v>0</v>
      </c>
      <c r="L49" s="8">
        <f t="shared" si="42"/>
        <v>0</v>
      </c>
      <c r="M49" s="8">
        <f t="shared" si="42"/>
        <v>1336.8100000000002</v>
      </c>
      <c r="N49" s="8">
        <f t="shared" si="42"/>
        <v>964.67100000000005</v>
      </c>
      <c r="O49" s="8">
        <f t="shared" si="42"/>
        <v>903.25</v>
      </c>
      <c r="P49" s="8">
        <f t="shared" si="42"/>
        <v>755.11699999999996</v>
      </c>
      <c r="Q49" s="8">
        <f t="shared" si="42"/>
        <v>1174.2250000000001</v>
      </c>
      <c r="R49" s="8">
        <f t="shared" si="42"/>
        <v>1849.856</v>
      </c>
      <c r="S49" s="8">
        <f t="shared" si="42"/>
        <v>9765.9390000000003</v>
      </c>
      <c r="T49" s="39"/>
      <c r="U49" s="29"/>
    </row>
    <row r="50" spans="1:21" s="2" customFormat="1" ht="21" customHeight="1" x14ac:dyDescent="0.25">
      <c r="A50" s="95" t="s">
        <v>16</v>
      </c>
      <c r="B50" s="96"/>
      <c r="C50" s="96"/>
      <c r="D50" s="96"/>
      <c r="E50" s="96"/>
      <c r="F50" s="96"/>
      <c r="G50" s="96"/>
      <c r="H50" s="10">
        <f>H48*6+H49*6</f>
        <v>12573.24</v>
      </c>
      <c r="I50" s="10">
        <f t="shared" ref="I50" si="43">I48*6+I49*6</f>
        <v>1300.68</v>
      </c>
      <c r="J50" s="10">
        <f t="shared" ref="J50" si="44">J48*6+J49*6</f>
        <v>19510.2</v>
      </c>
      <c r="K50" s="10">
        <f t="shared" ref="K50" si="45">K48*6+K49*6</f>
        <v>0</v>
      </c>
      <c r="L50" s="10">
        <f t="shared" ref="L50" si="46">L48*6+L49*6</f>
        <v>0</v>
      </c>
      <c r="M50" s="10">
        <f t="shared" ref="M50" si="47">M48*6+M49*6</f>
        <v>16041.720000000001</v>
      </c>
      <c r="N50" s="10">
        <f t="shared" ref="N50" si="48">N48*6+N49*6</f>
        <v>11576.052</v>
      </c>
      <c r="O50" s="10">
        <f t="shared" ref="O50" si="49">O48*6+O49*6</f>
        <v>10839</v>
      </c>
      <c r="P50" s="10">
        <f t="shared" ref="P50" si="50">P48*6+P49*6</f>
        <v>9061.4039999999986</v>
      </c>
      <c r="Q50" s="10">
        <f t="shared" ref="Q50" si="51">Q48*6+Q49*6</f>
        <v>14090.7</v>
      </c>
      <c r="R50" s="10">
        <f t="shared" ref="R50" si="52">R48*6+R49*6</f>
        <v>18794.826000000001</v>
      </c>
      <c r="S50" s="10">
        <f t="shared" ref="S50" si="53">S48*6+S49*6</f>
        <v>113787.82200000001</v>
      </c>
      <c r="T50" s="40"/>
      <c r="U50" s="30"/>
    </row>
    <row r="51" spans="1:21" ht="15" customHeight="1" x14ac:dyDescent="0.25">
      <c r="A51" s="97" t="s">
        <v>48</v>
      </c>
      <c r="B51" s="98"/>
      <c r="C51" s="98"/>
      <c r="D51" s="98"/>
      <c r="E51" s="98"/>
      <c r="F51" s="98"/>
      <c r="G51" s="99"/>
      <c r="H51" s="11">
        <f>H50</f>
        <v>12573.24</v>
      </c>
      <c r="I51" s="11">
        <f t="shared" ref="I51:S51" si="54">I50</f>
        <v>1300.68</v>
      </c>
      <c r="J51" s="11">
        <f t="shared" si="54"/>
        <v>19510.2</v>
      </c>
      <c r="K51" s="11">
        <f t="shared" si="54"/>
        <v>0</v>
      </c>
      <c r="L51" s="11">
        <f t="shared" si="54"/>
        <v>0</v>
      </c>
      <c r="M51" s="11">
        <f>M50+2749.68</f>
        <v>18791.400000000001</v>
      </c>
      <c r="N51" s="11">
        <f t="shared" si="54"/>
        <v>11576.052</v>
      </c>
      <c r="O51" s="11">
        <f t="shared" si="54"/>
        <v>10839</v>
      </c>
      <c r="P51" s="11">
        <f t="shared" si="54"/>
        <v>9061.4039999999986</v>
      </c>
      <c r="Q51" s="11">
        <f t="shared" si="54"/>
        <v>14090.7</v>
      </c>
      <c r="R51" s="11">
        <f t="shared" si="54"/>
        <v>18794.826000000001</v>
      </c>
      <c r="S51" s="63">
        <f t="shared" si="54"/>
        <v>113787.82200000001</v>
      </c>
      <c r="T51" s="61"/>
      <c r="U51" s="55"/>
    </row>
    <row r="52" spans="1:21" ht="15.75" customHeight="1" x14ac:dyDescent="0.25">
      <c r="A52" s="97" t="s">
        <v>49</v>
      </c>
      <c r="B52" s="98"/>
      <c r="C52" s="98"/>
      <c r="D52" s="98"/>
      <c r="E52" s="98"/>
      <c r="F52" s="98"/>
      <c r="G52" s="99"/>
      <c r="H52" s="11">
        <f>$S52/$S51*H51</f>
        <v>12573.24</v>
      </c>
      <c r="I52" s="11">
        <f t="shared" ref="I52:R52" si="55">$S52/$S51*I51</f>
        <v>1300.68</v>
      </c>
      <c r="J52" s="11">
        <f t="shared" si="55"/>
        <v>19510.2</v>
      </c>
      <c r="K52" s="11">
        <f t="shared" si="55"/>
        <v>0</v>
      </c>
      <c r="L52" s="11">
        <f t="shared" si="55"/>
        <v>0</v>
      </c>
      <c r="M52" s="11">
        <f t="shared" si="55"/>
        <v>18791.400000000001</v>
      </c>
      <c r="N52" s="11">
        <f t="shared" si="55"/>
        <v>11576.052</v>
      </c>
      <c r="O52" s="11">
        <f t="shared" si="55"/>
        <v>10839</v>
      </c>
      <c r="P52" s="11">
        <f t="shared" si="55"/>
        <v>9061.4039999999986</v>
      </c>
      <c r="Q52" s="11">
        <f t="shared" si="55"/>
        <v>14090.7</v>
      </c>
      <c r="R52" s="11">
        <f t="shared" si="55"/>
        <v>18794.826000000001</v>
      </c>
      <c r="S52" s="64">
        <f>S51-S53</f>
        <v>113787.82200000001</v>
      </c>
      <c r="T52" s="61">
        <f>S52/S51*100</f>
        <v>100</v>
      </c>
      <c r="U52" s="55"/>
    </row>
    <row r="53" spans="1:21" ht="18.75" customHeight="1" x14ac:dyDescent="0.25">
      <c r="A53" s="84" t="s">
        <v>24</v>
      </c>
      <c r="B53" s="85"/>
      <c r="C53" s="85"/>
      <c r="D53" s="85"/>
      <c r="E53" s="85"/>
      <c r="F53" s="85"/>
      <c r="G53" s="86"/>
      <c r="H53" s="11">
        <f>$S53/$S51*H51</f>
        <v>0</v>
      </c>
      <c r="I53" s="11">
        <f t="shared" ref="I53:R53" si="56">$S53/$S51*I51</f>
        <v>0</v>
      </c>
      <c r="J53" s="11">
        <f t="shared" si="56"/>
        <v>0</v>
      </c>
      <c r="K53" s="11">
        <f t="shared" si="56"/>
        <v>0</v>
      </c>
      <c r="L53" s="11">
        <f t="shared" si="56"/>
        <v>0</v>
      </c>
      <c r="M53" s="11">
        <f t="shared" si="56"/>
        <v>0</v>
      </c>
      <c r="N53" s="11">
        <f t="shared" si="56"/>
        <v>0</v>
      </c>
      <c r="O53" s="11">
        <f t="shared" si="56"/>
        <v>0</v>
      </c>
      <c r="P53" s="11">
        <f t="shared" si="56"/>
        <v>0</v>
      </c>
      <c r="Q53" s="11">
        <f t="shared" si="56"/>
        <v>0</v>
      </c>
      <c r="R53" s="11">
        <f t="shared" si="56"/>
        <v>0</v>
      </c>
      <c r="S53" s="65"/>
      <c r="T53" s="61"/>
      <c r="U53" s="55">
        <f>6305.9+37275.8</f>
        <v>43581.700000000004</v>
      </c>
    </row>
    <row r="54" spans="1:21" ht="12" customHeight="1" x14ac:dyDescent="0.25">
      <c r="A54" s="81" t="s">
        <v>25</v>
      </c>
      <c r="B54" s="82"/>
      <c r="C54" s="82"/>
      <c r="D54" s="82"/>
      <c r="E54" s="82"/>
      <c r="F54" s="82"/>
      <c r="G54" s="83"/>
      <c r="H54" s="12"/>
      <c r="I54" s="12"/>
      <c r="J54" s="12"/>
      <c r="K54" s="12"/>
      <c r="L54" s="12"/>
      <c r="M54" s="10">
        <f>M55</f>
        <v>12000</v>
      </c>
      <c r="N54" s="12"/>
      <c r="O54" s="12"/>
      <c r="P54" s="12"/>
      <c r="Q54" s="12"/>
      <c r="R54" s="12"/>
      <c r="S54" s="47"/>
      <c r="T54" s="61"/>
      <c r="U54" s="55"/>
    </row>
    <row r="55" spans="1:21" x14ac:dyDescent="0.25">
      <c r="A55" s="78" t="s">
        <v>35</v>
      </c>
      <c r="B55" s="79"/>
      <c r="C55" s="79"/>
      <c r="D55" s="79"/>
      <c r="E55" s="79"/>
      <c r="F55" s="79"/>
      <c r="G55" s="80"/>
      <c r="H55" s="12"/>
      <c r="I55" s="12"/>
      <c r="J55" s="12"/>
      <c r="K55" s="12"/>
      <c r="L55" s="12"/>
      <c r="M55" s="67">
        <f>156000/13</f>
        <v>12000</v>
      </c>
      <c r="N55" s="12"/>
      <c r="O55" s="12"/>
      <c r="P55" s="12"/>
      <c r="Q55" s="12"/>
      <c r="R55" s="12"/>
      <c r="S55" s="47"/>
      <c r="T55" s="61"/>
      <c r="U55" s="31"/>
    </row>
    <row r="56" spans="1:21" x14ac:dyDescent="0.25">
      <c r="A56" s="78" t="s">
        <v>52</v>
      </c>
      <c r="B56" s="79"/>
      <c r="C56" s="79"/>
      <c r="D56" s="79"/>
      <c r="E56" s="79"/>
      <c r="F56" s="79"/>
      <c r="G56" s="80"/>
      <c r="H56" s="13"/>
      <c r="I56" s="13"/>
      <c r="J56" s="13"/>
      <c r="K56" s="13"/>
      <c r="L56" s="13"/>
      <c r="M56" s="73">
        <v>39731.78</v>
      </c>
      <c r="N56" s="13"/>
      <c r="O56" s="13"/>
      <c r="P56" s="13"/>
      <c r="Q56" s="13"/>
      <c r="R56" s="13"/>
      <c r="S56" s="49"/>
      <c r="T56" s="41"/>
      <c r="U56" s="41"/>
    </row>
    <row r="57" spans="1:21" ht="12.75" customHeight="1" thickBot="1" x14ac:dyDescent="0.3">
      <c r="A57" s="102" t="s">
        <v>26</v>
      </c>
      <c r="B57" s="103"/>
      <c r="C57" s="103"/>
      <c r="D57" s="103"/>
      <c r="E57" s="103"/>
      <c r="F57" s="103"/>
      <c r="G57" s="104"/>
      <c r="H57" s="13"/>
      <c r="I57" s="13"/>
      <c r="J57" s="13"/>
      <c r="K57" s="13"/>
      <c r="L57" s="13"/>
      <c r="M57" s="72" t="e">
        <f>A180:J181=M52-M54</f>
        <v>#VALUE!</v>
      </c>
      <c r="N57" s="13"/>
      <c r="O57" s="13"/>
      <c r="P57" s="13"/>
      <c r="Q57" s="13"/>
      <c r="R57" s="13"/>
      <c r="S57" s="49"/>
      <c r="T57" s="41"/>
      <c r="U57" s="14"/>
    </row>
    <row r="58" spans="1:21" s="3" customFormat="1" ht="18.75" customHeight="1" thickBot="1" x14ac:dyDescent="0.3">
      <c r="A58" s="112" t="s">
        <v>32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4"/>
      <c r="T58" s="43"/>
      <c r="U58" s="26"/>
    </row>
    <row r="59" spans="1:21" ht="17.25" hidden="1" customHeight="1" x14ac:dyDescent="0.25">
      <c r="A59" s="115" t="s">
        <v>30</v>
      </c>
      <c r="B59" s="116"/>
      <c r="C59" s="116"/>
      <c r="D59" s="116"/>
      <c r="E59" s="116"/>
      <c r="F59" s="116"/>
      <c r="G59" s="116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34"/>
      <c r="T59" s="60"/>
      <c r="U59" s="54"/>
    </row>
    <row r="60" spans="1:21" ht="19.5" customHeight="1" thickBot="1" x14ac:dyDescent="0.3">
      <c r="A60" s="108" t="s">
        <v>29</v>
      </c>
      <c r="B60" s="109"/>
      <c r="C60" s="109"/>
      <c r="D60" s="109"/>
      <c r="E60" s="109"/>
      <c r="F60" s="109"/>
      <c r="G60" s="109"/>
      <c r="H60" s="33">
        <v>2.75</v>
      </c>
      <c r="I60" s="33">
        <v>0.3</v>
      </c>
      <c r="J60" s="33">
        <v>4.5</v>
      </c>
      <c r="K60" s="33"/>
      <c r="L60" s="33"/>
      <c r="M60" s="33">
        <v>3.7</v>
      </c>
      <c r="N60" s="33">
        <v>2.67</v>
      </c>
      <c r="O60" s="33">
        <v>2.5</v>
      </c>
      <c r="P60" s="33">
        <v>2.09</v>
      </c>
      <c r="Q60" s="33"/>
      <c r="R60" s="33">
        <v>3.55</v>
      </c>
      <c r="S60" s="35">
        <f>SUM(H60:R60)</f>
        <v>22.060000000000002</v>
      </c>
      <c r="T60" s="62"/>
      <c r="U60" s="56"/>
    </row>
    <row r="61" spans="1:21" ht="19.5" customHeight="1" thickBot="1" x14ac:dyDescent="0.3">
      <c r="A61" s="110" t="s">
        <v>34</v>
      </c>
      <c r="B61" s="111"/>
      <c r="C61" s="111"/>
      <c r="D61" s="111"/>
      <c r="E61" s="111"/>
      <c r="F61" s="111"/>
      <c r="G61" s="111"/>
      <c r="H61" s="25">
        <v>2.75</v>
      </c>
      <c r="I61" s="25">
        <v>0.3</v>
      </c>
      <c r="J61" s="25">
        <v>4.5</v>
      </c>
      <c r="K61" s="25"/>
      <c r="L61" s="25"/>
      <c r="M61" s="25">
        <v>3.7</v>
      </c>
      <c r="N61" s="25">
        <v>2.67</v>
      </c>
      <c r="O61" s="25">
        <v>2.5</v>
      </c>
      <c r="P61" s="25">
        <v>2.09</v>
      </c>
      <c r="Q61" s="25"/>
      <c r="R61" s="25">
        <v>5.12</v>
      </c>
      <c r="S61" s="36">
        <f>SUM(H61:R61)</f>
        <v>23.630000000000003</v>
      </c>
      <c r="T61" s="37"/>
      <c r="U61" s="23"/>
    </row>
    <row r="62" spans="1:21" ht="21" customHeight="1" thickBot="1" x14ac:dyDescent="0.3">
      <c r="A62" s="70" t="s">
        <v>27</v>
      </c>
      <c r="B62" s="71">
        <v>73</v>
      </c>
      <c r="C62" s="71">
        <v>2</v>
      </c>
      <c r="D62" s="4">
        <v>2</v>
      </c>
      <c r="E62" s="5">
        <v>342.5</v>
      </c>
      <c r="F62" s="5">
        <v>26</v>
      </c>
      <c r="G62" s="5">
        <f>E62</f>
        <v>342.5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50"/>
      <c r="T62" s="37"/>
      <c r="U62" s="32"/>
    </row>
    <row r="63" spans="1:21" ht="18.75" hidden="1" customHeight="1" x14ac:dyDescent="0.25">
      <c r="A63" s="92" t="s">
        <v>31</v>
      </c>
      <c r="B63" s="93"/>
      <c r="C63" s="93"/>
      <c r="D63" s="93"/>
      <c r="E63" s="93"/>
      <c r="F63" s="93"/>
      <c r="G63" s="94"/>
      <c r="H63" s="8">
        <f t="shared" ref="H63:S63" si="57">$G$62*H$59</f>
        <v>0</v>
      </c>
      <c r="I63" s="8">
        <f t="shared" si="57"/>
        <v>0</v>
      </c>
      <c r="J63" s="8">
        <f t="shared" si="57"/>
        <v>0</v>
      </c>
      <c r="K63" s="8">
        <f t="shared" si="57"/>
        <v>0</v>
      </c>
      <c r="L63" s="8">
        <f t="shared" si="57"/>
        <v>0</v>
      </c>
      <c r="M63" s="8">
        <f t="shared" si="57"/>
        <v>0</v>
      </c>
      <c r="N63" s="8">
        <f t="shared" si="57"/>
        <v>0</v>
      </c>
      <c r="O63" s="8">
        <f t="shared" si="57"/>
        <v>0</v>
      </c>
      <c r="P63" s="8">
        <f t="shared" si="57"/>
        <v>0</v>
      </c>
      <c r="Q63" s="8">
        <f t="shared" si="57"/>
        <v>0</v>
      </c>
      <c r="R63" s="8">
        <f t="shared" si="57"/>
        <v>0</v>
      </c>
      <c r="S63" s="46">
        <f t="shared" si="57"/>
        <v>0</v>
      </c>
      <c r="T63" s="39"/>
      <c r="U63" s="9"/>
    </row>
    <row r="64" spans="1:21" ht="18" customHeight="1" x14ac:dyDescent="0.25">
      <c r="A64" s="92" t="s">
        <v>46</v>
      </c>
      <c r="B64" s="93"/>
      <c r="C64" s="93"/>
      <c r="D64" s="93"/>
      <c r="E64" s="93"/>
      <c r="F64" s="93"/>
      <c r="G64" s="94"/>
      <c r="H64" s="8">
        <f t="shared" ref="H64:S64" si="58">$G$62*H$60</f>
        <v>941.875</v>
      </c>
      <c r="I64" s="8">
        <f t="shared" si="58"/>
        <v>102.75</v>
      </c>
      <c r="J64" s="8">
        <f t="shared" si="58"/>
        <v>1541.25</v>
      </c>
      <c r="K64" s="8">
        <f t="shared" si="58"/>
        <v>0</v>
      </c>
      <c r="L64" s="8">
        <f t="shared" si="58"/>
        <v>0</v>
      </c>
      <c r="M64" s="8">
        <f t="shared" si="58"/>
        <v>1267.25</v>
      </c>
      <c r="N64" s="8">
        <f t="shared" si="58"/>
        <v>914.47500000000002</v>
      </c>
      <c r="O64" s="8">
        <f t="shared" si="58"/>
        <v>856.25</v>
      </c>
      <c r="P64" s="8">
        <f t="shared" si="58"/>
        <v>715.82499999999993</v>
      </c>
      <c r="Q64" s="8">
        <f t="shared" si="58"/>
        <v>0</v>
      </c>
      <c r="R64" s="8">
        <f t="shared" si="58"/>
        <v>1215.875</v>
      </c>
      <c r="S64" s="46">
        <f t="shared" si="58"/>
        <v>7555.5500000000011</v>
      </c>
      <c r="T64" s="39"/>
      <c r="U64" s="9"/>
    </row>
    <row r="65" spans="1:21" ht="18" customHeight="1" x14ac:dyDescent="0.25">
      <c r="A65" s="92" t="s">
        <v>47</v>
      </c>
      <c r="B65" s="93"/>
      <c r="C65" s="93"/>
      <c r="D65" s="93"/>
      <c r="E65" s="93"/>
      <c r="F65" s="93"/>
      <c r="G65" s="94"/>
      <c r="H65" s="8">
        <f>$G$62*H$61</f>
        <v>941.875</v>
      </c>
      <c r="I65" s="8">
        <f t="shared" ref="I65:J65" si="59">I64</f>
        <v>102.75</v>
      </c>
      <c r="J65" s="8">
        <f t="shared" si="59"/>
        <v>1541.25</v>
      </c>
      <c r="K65" s="8"/>
      <c r="L65" s="8"/>
      <c r="M65" s="8">
        <f>$G$62*M$61</f>
        <v>1267.25</v>
      </c>
      <c r="N65" s="8">
        <f>N64</f>
        <v>914.47500000000002</v>
      </c>
      <c r="O65" s="8">
        <f t="shared" ref="O65:P65" si="60">O64</f>
        <v>856.25</v>
      </c>
      <c r="P65" s="8">
        <f t="shared" si="60"/>
        <v>715.82499999999993</v>
      </c>
      <c r="Q65" s="8"/>
      <c r="R65" s="8">
        <f>R64</f>
        <v>1215.875</v>
      </c>
      <c r="S65" s="46">
        <f>$G$62*S$61</f>
        <v>8093.2750000000005</v>
      </c>
      <c r="T65" s="39"/>
      <c r="U65" s="9"/>
    </row>
    <row r="66" spans="1:21" s="2" customFormat="1" ht="21" customHeight="1" x14ac:dyDescent="0.25">
      <c r="A66" s="95" t="s">
        <v>16</v>
      </c>
      <c r="B66" s="96"/>
      <c r="C66" s="96"/>
      <c r="D66" s="96"/>
      <c r="E66" s="96"/>
      <c r="F66" s="96"/>
      <c r="G66" s="96"/>
      <c r="H66" s="10">
        <f>H64*6+H65*6</f>
        <v>11302.5</v>
      </c>
      <c r="I66" s="10">
        <f t="shared" ref="I66:S66" si="61">I64*6+I65*6</f>
        <v>1233</v>
      </c>
      <c r="J66" s="10">
        <f t="shared" si="61"/>
        <v>18495</v>
      </c>
      <c r="K66" s="10">
        <f t="shared" si="61"/>
        <v>0</v>
      </c>
      <c r="L66" s="10">
        <f t="shared" si="61"/>
        <v>0</v>
      </c>
      <c r="M66" s="10">
        <f t="shared" si="61"/>
        <v>15207</v>
      </c>
      <c r="N66" s="10">
        <f t="shared" si="61"/>
        <v>10973.7</v>
      </c>
      <c r="O66" s="10">
        <f t="shared" si="61"/>
        <v>10275</v>
      </c>
      <c r="P66" s="10">
        <f t="shared" si="61"/>
        <v>8589.9</v>
      </c>
      <c r="Q66" s="10">
        <f t="shared" si="61"/>
        <v>0</v>
      </c>
      <c r="R66" s="10">
        <f t="shared" si="61"/>
        <v>14590.5</v>
      </c>
      <c r="S66" s="10">
        <f t="shared" si="61"/>
        <v>93892.950000000012</v>
      </c>
      <c r="T66" s="40"/>
      <c r="U66" s="30"/>
    </row>
    <row r="67" spans="1:21" ht="15" customHeight="1" x14ac:dyDescent="0.25">
      <c r="A67" s="97" t="s">
        <v>48</v>
      </c>
      <c r="B67" s="98"/>
      <c r="C67" s="98"/>
      <c r="D67" s="98"/>
      <c r="E67" s="98"/>
      <c r="F67" s="98"/>
      <c r="G67" s="99"/>
      <c r="H67" s="11">
        <f>H66</f>
        <v>11302.5</v>
      </c>
      <c r="I67" s="11">
        <f t="shared" ref="I67:S67" si="62">I66</f>
        <v>1233</v>
      </c>
      <c r="J67" s="11">
        <f t="shared" si="62"/>
        <v>18495</v>
      </c>
      <c r="K67" s="11">
        <f t="shared" si="62"/>
        <v>0</v>
      </c>
      <c r="L67" s="11">
        <f t="shared" si="62"/>
        <v>0</v>
      </c>
      <c r="M67" s="11">
        <f>M66+2928.38</f>
        <v>18135.38</v>
      </c>
      <c r="N67" s="11">
        <f t="shared" si="62"/>
        <v>10973.7</v>
      </c>
      <c r="O67" s="11">
        <f t="shared" si="62"/>
        <v>10275</v>
      </c>
      <c r="P67" s="11">
        <f t="shared" si="62"/>
        <v>8589.9</v>
      </c>
      <c r="Q67" s="11">
        <f t="shared" si="62"/>
        <v>0</v>
      </c>
      <c r="R67" s="11">
        <f t="shared" si="62"/>
        <v>14590.5</v>
      </c>
      <c r="S67" s="63">
        <f t="shared" si="62"/>
        <v>93892.950000000012</v>
      </c>
      <c r="T67" s="61"/>
      <c r="U67" s="55"/>
    </row>
    <row r="68" spans="1:21" ht="15.75" customHeight="1" x14ac:dyDescent="0.25">
      <c r="A68" s="97" t="s">
        <v>49</v>
      </c>
      <c r="B68" s="98"/>
      <c r="C68" s="98"/>
      <c r="D68" s="98"/>
      <c r="E68" s="98"/>
      <c r="F68" s="98"/>
      <c r="G68" s="99"/>
      <c r="H68" s="11">
        <f>$S68/$S67*H67</f>
        <v>11302.5</v>
      </c>
      <c r="I68" s="11">
        <f t="shared" ref="I68:R68" si="63">$S68/$S67*I67</f>
        <v>1233</v>
      </c>
      <c r="J68" s="11">
        <f t="shared" si="63"/>
        <v>18495</v>
      </c>
      <c r="K68" s="11">
        <f t="shared" si="63"/>
        <v>0</v>
      </c>
      <c r="L68" s="11">
        <f t="shared" si="63"/>
        <v>0</v>
      </c>
      <c r="M68" s="11">
        <f t="shared" si="63"/>
        <v>18135.38</v>
      </c>
      <c r="N68" s="11">
        <f t="shared" si="63"/>
        <v>10973.7</v>
      </c>
      <c r="O68" s="11">
        <f t="shared" si="63"/>
        <v>10275</v>
      </c>
      <c r="P68" s="11">
        <f t="shared" si="63"/>
        <v>8589.9</v>
      </c>
      <c r="Q68" s="11">
        <f t="shared" si="63"/>
        <v>0</v>
      </c>
      <c r="R68" s="11">
        <f t="shared" si="63"/>
        <v>14590.5</v>
      </c>
      <c r="S68" s="64">
        <f>S67-S69</f>
        <v>93892.950000000012</v>
      </c>
      <c r="T68" s="61">
        <f>S68/S67*100</f>
        <v>100</v>
      </c>
      <c r="U68" s="55"/>
    </row>
    <row r="69" spans="1:21" ht="18.75" customHeight="1" x14ac:dyDescent="0.25">
      <c r="A69" s="84" t="s">
        <v>24</v>
      </c>
      <c r="B69" s="85"/>
      <c r="C69" s="85"/>
      <c r="D69" s="85"/>
      <c r="E69" s="85"/>
      <c r="F69" s="85"/>
      <c r="G69" s="86"/>
      <c r="H69" s="11">
        <f>$S69/$S67*H67</f>
        <v>0</v>
      </c>
      <c r="I69" s="11">
        <f t="shared" ref="I69:R69" si="64">$S69/$S67*I67</f>
        <v>0</v>
      </c>
      <c r="J69" s="11">
        <f t="shared" si="64"/>
        <v>0</v>
      </c>
      <c r="K69" s="11">
        <f t="shared" si="64"/>
        <v>0</v>
      </c>
      <c r="L69" s="11">
        <f t="shared" si="64"/>
        <v>0</v>
      </c>
      <c r="M69" s="11">
        <f t="shared" si="64"/>
        <v>0</v>
      </c>
      <c r="N69" s="11">
        <f t="shared" si="64"/>
        <v>0</v>
      </c>
      <c r="O69" s="11">
        <f t="shared" si="64"/>
        <v>0</v>
      </c>
      <c r="P69" s="11">
        <f t="shared" si="64"/>
        <v>0</v>
      </c>
      <c r="Q69" s="11">
        <f t="shared" si="64"/>
        <v>0</v>
      </c>
      <c r="R69" s="11">
        <f t="shared" si="64"/>
        <v>0</v>
      </c>
      <c r="S69" s="65"/>
      <c r="T69" s="61"/>
      <c r="U69" s="55">
        <f>1361.76+7100.32</f>
        <v>8462.08</v>
      </c>
    </row>
    <row r="70" spans="1:21" x14ac:dyDescent="0.25">
      <c r="A70" s="100" t="s">
        <v>25</v>
      </c>
      <c r="B70" s="101"/>
      <c r="C70" s="101"/>
      <c r="D70" s="101"/>
      <c r="E70" s="101"/>
      <c r="F70" s="101"/>
      <c r="G70" s="101"/>
      <c r="H70" s="12"/>
      <c r="I70" s="12"/>
      <c r="J70" s="12"/>
      <c r="K70" s="12"/>
      <c r="L70" s="12"/>
      <c r="M70" s="10">
        <f>M71</f>
        <v>12000</v>
      </c>
      <c r="N70" s="12"/>
      <c r="O70" s="12"/>
      <c r="P70" s="12"/>
      <c r="Q70" s="12"/>
      <c r="R70" s="12"/>
      <c r="S70" s="47"/>
      <c r="T70" s="61"/>
      <c r="U70" s="55"/>
    </row>
    <row r="71" spans="1:21" x14ac:dyDescent="0.25">
      <c r="A71" s="78" t="s">
        <v>35</v>
      </c>
      <c r="B71" s="79"/>
      <c r="C71" s="79"/>
      <c r="D71" s="79"/>
      <c r="E71" s="79"/>
      <c r="F71" s="79"/>
      <c r="G71" s="80"/>
      <c r="H71" s="12"/>
      <c r="I71" s="12"/>
      <c r="J71" s="12"/>
      <c r="K71" s="12"/>
      <c r="L71" s="12"/>
      <c r="M71" s="67">
        <f>156000/13</f>
        <v>12000</v>
      </c>
      <c r="N71" s="12"/>
      <c r="O71" s="12"/>
      <c r="P71" s="12"/>
      <c r="Q71" s="12"/>
      <c r="R71" s="12"/>
      <c r="S71" s="47"/>
      <c r="T71" s="61"/>
      <c r="U71" s="31"/>
    </row>
    <row r="72" spans="1:21" x14ac:dyDescent="0.25">
      <c r="A72" s="78" t="s">
        <v>52</v>
      </c>
      <c r="B72" s="79"/>
      <c r="C72" s="79"/>
      <c r="D72" s="79"/>
      <c r="E72" s="79"/>
      <c r="F72" s="79"/>
      <c r="G72" s="80"/>
      <c r="H72" s="13"/>
      <c r="I72" s="13"/>
      <c r="J72" s="13"/>
      <c r="K72" s="13"/>
      <c r="L72" s="13"/>
      <c r="M72" s="73">
        <v>39731.78</v>
      </c>
      <c r="N72" s="13"/>
      <c r="O72" s="13"/>
      <c r="P72" s="13"/>
      <c r="Q72" s="13"/>
      <c r="R72" s="13"/>
      <c r="S72" s="49"/>
      <c r="T72" s="41"/>
      <c r="U72" s="41"/>
    </row>
    <row r="73" spans="1:21" ht="12.75" thickBot="1" x14ac:dyDescent="0.3">
      <c r="A73" s="102" t="s">
        <v>26</v>
      </c>
      <c r="B73" s="103"/>
      <c r="C73" s="103"/>
      <c r="D73" s="103"/>
      <c r="E73" s="103"/>
      <c r="F73" s="103"/>
      <c r="G73" s="104"/>
      <c r="H73" s="13"/>
      <c r="I73" s="13"/>
      <c r="J73" s="13"/>
      <c r="K73" s="13"/>
      <c r="L73" s="13"/>
      <c r="M73" s="72">
        <f>M68-M70</f>
        <v>6135.380000000001</v>
      </c>
      <c r="N73" s="13"/>
      <c r="O73" s="13"/>
      <c r="P73" s="13"/>
      <c r="Q73" s="13"/>
      <c r="R73" s="13"/>
      <c r="S73" s="49"/>
      <c r="T73" s="41"/>
      <c r="U73" s="14"/>
    </row>
    <row r="74" spans="1:21" ht="21" customHeight="1" thickBot="1" x14ac:dyDescent="0.3">
      <c r="A74" s="70" t="s">
        <v>27</v>
      </c>
      <c r="B74" s="71">
        <v>1</v>
      </c>
      <c r="C74" s="71">
        <v>5</v>
      </c>
      <c r="D74" s="4">
        <v>5</v>
      </c>
      <c r="E74" s="5">
        <v>2510.4</v>
      </c>
      <c r="F74" s="5">
        <v>275.39999999999998</v>
      </c>
      <c r="G74" s="5">
        <f>E74</f>
        <v>2510.4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50"/>
      <c r="T74" s="37"/>
      <c r="U74" s="32"/>
    </row>
    <row r="75" spans="1:21" ht="21" hidden="1" customHeight="1" x14ac:dyDescent="0.25">
      <c r="A75" s="92" t="s">
        <v>31</v>
      </c>
      <c r="B75" s="93"/>
      <c r="C75" s="93"/>
      <c r="D75" s="93"/>
      <c r="E75" s="93"/>
      <c r="F75" s="93"/>
      <c r="G75" s="94"/>
      <c r="H75" s="8">
        <f t="shared" ref="H75:S75" si="65">$G$74*H$59</f>
        <v>0</v>
      </c>
      <c r="I75" s="8">
        <f t="shared" si="65"/>
        <v>0</v>
      </c>
      <c r="J75" s="8">
        <f t="shared" si="65"/>
        <v>0</v>
      </c>
      <c r="K75" s="8">
        <f t="shared" si="65"/>
        <v>0</v>
      </c>
      <c r="L75" s="8">
        <f t="shared" si="65"/>
        <v>0</v>
      </c>
      <c r="M75" s="8">
        <f t="shared" si="65"/>
        <v>0</v>
      </c>
      <c r="N75" s="8">
        <f t="shared" si="65"/>
        <v>0</v>
      </c>
      <c r="O75" s="8">
        <f t="shared" si="65"/>
        <v>0</v>
      </c>
      <c r="P75" s="8">
        <f t="shared" si="65"/>
        <v>0</v>
      </c>
      <c r="Q75" s="8">
        <f t="shared" si="65"/>
        <v>0</v>
      </c>
      <c r="R75" s="8">
        <f t="shared" si="65"/>
        <v>0</v>
      </c>
      <c r="S75" s="46">
        <f t="shared" si="65"/>
        <v>0</v>
      </c>
      <c r="T75" s="39"/>
      <c r="U75" s="9"/>
    </row>
    <row r="76" spans="1:21" ht="21" customHeight="1" x14ac:dyDescent="0.25">
      <c r="A76" s="92" t="s">
        <v>46</v>
      </c>
      <c r="B76" s="93"/>
      <c r="C76" s="93"/>
      <c r="D76" s="93"/>
      <c r="E76" s="93"/>
      <c r="F76" s="93"/>
      <c r="G76" s="94"/>
      <c r="H76" s="8">
        <f t="shared" ref="H76:S76" si="66">$G$74*H$60</f>
        <v>6903.6</v>
      </c>
      <c r="I76" s="8">
        <f t="shared" si="66"/>
        <v>753.12</v>
      </c>
      <c r="J76" s="8">
        <f t="shared" si="66"/>
        <v>11296.800000000001</v>
      </c>
      <c r="K76" s="8">
        <f t="shared" si="66"/>
        <v>0</v>
      </c>
      <c r="L76" s="8">
        <f t="shared" si="66"/>
        <v>0</v>
      </c>
      <c r="M76" s="8">
        <f t="shared" si="66"/>
        <v>9288.4800000000014</v>
      </c>
      <c r="N76" s="8">
        <f t="shared" si="66"/>
        <v>6702.768</v>
      </c>
      <c r="O76" s="8">
        <f t="shared" si="66"/>
        <v>6276</v>
      </c>
      <c r="P76" s="8">
        <f t="shared" si="66"/>
        <v>5246.7359999999999</v>
      </c>
      <c r="Q76" s="8">
        <f t="shared" si="66"/>
        <v>0</v>
      </c>
      <c r="R76" s="8">
        <f t="shared" si="66"/>
        <v>8911.92</v>
      </c>
      <c r="S76" s="8">
        <f t="shared" si="66"/>
        <v>55379.424000000006</v>
      </c>
      <c r="T76" s="39"/>
      <c r="U76" s="9"/>
    </row>
    <row r="77" spans="1:21" ht="18" customHeight="1" x14ac:dyDescent="0.25">
      <c r="A77" s="92" t="s">
        <v>47</v>
      </c>
      <c r="B77" s="93"/>
      <c r="C77" s="93"/>
      <c r="D77" s="93"/>
      <c r="E77" s="93"/>
      <c r="F77" s="93"/>
      <c r="G77" s="94"/>
      <c r="H77" s="8">
        <f t="shared" ref="H77:S77" si="67">$G$74*H$61</f>
        <v>6903.6</v>
      </c>
      <c r="I77" s="8">
        <f t="shared" si="67"/>
        <v>753.12</v>
      </c>
      <c r="J77" s="8">
        <f t="shared" si="67"/>
        <v>11296.800000000001</v>
      </c>
      <c r="K77" s="8">
        <f t="shared" si="67"/>
        <v>0</v>
      </c>
      <c r="L77" s="8">
        <f t="shared" si="67"/>
        <v>0</v>
      </c>
      <c r="M77" s="8">
        <f t="shared" si="67"/>
        <v>9288.4800000000014</v>
      </c>
      <c r="N77" s="8">
        <f t="shared" si="67"/>
        <v>6702.768</v>
      </c>
      <c r="O77" s="8">
        <f t="shared" si="67"/>
        <v>6276</v>
      </c>
      <c r="P77" s="8">
        <f t="shared" si="67"/>
        <v>5246.7359999999999</v>
      </c>
      <c r="Q77" s="8">
        <f t="shared" si="67"/>
        <v>0</v>
      </c>
      <c r="R77" s="8">
        <f t="shared" si="67"/>
        <v>12853.248000000001</v>
      </c>
      <c r="S77" s="8">
        <f t="shared" si="67"/>
        <v>59320.752000000008</v>
      </c>
      <c r="T77" s="39"/>
      <c r="U77" s="9"/>
    </row>
    <row r="78" spans="1:21" s="2" customFormat="1" ht="21" customHeight="1" x14ac:dyDescent="0.25">
      <c r="A78" s="95" t="s">
        <v>16</v>
      </c>
      <c r="B78" s="96"/>
      <c r="C78" s="96"/>
      <c r="D78" s="96"/>
      <c r="E78" s="96"/>
      <c r="F78" s="96"/>
      <c r="G78" s="96"/>
      <c r="H78" s="10">
        <f>H76*6+H77*6</f>
        <v>82843.200000000012</v>
      </c>
      <c r="I78" s="10">
        <f t="shared" ref="I78:S78" si="68">I76*6+I77*6</f>
        <v>9037.44</v>
      </c>
      <c r="J78" s="10">
        <f t="shared" si="68"/>
        <v>135561.60000000001</v>
      </c>
      <c r="K78" s="10">
        <f t="shared" si="68"/>
        <v>0</v>
      </c>
      <c r="L78" s="10">
        <f t="shared" si="68"/>
        <v>0</v>
      </c>
      <c r="M78" s="10">
        <f t="shared" si="68"/>
        <v>111461.76000000001</v>
      </c>
      <c r="N78" s="10">
        <f t="shared" si="68"/>
        <v>80433.216</v>
      </c>
      <c r="O78" s="10">
        <f t="shared" si="68"/>
        <v>75312</v>
      </c>
      <c r="P78" s="10">
        <f t="shared" si="68"/>
        <v>62960.831999999995</v>
      </c>
      <c r="Q78" s="10">
        <f t="shared" si="68"/>
        <v>0</v>
      </c>
      <c r="R78" s="10">
        <f t="shared" si="68"/>
        <v>130591.00800000002</v>
      </c>
      <c r="S78" s="10">
        <f t="shared" si="68"/>
        <v>688201.0560000001</v>
      </c>
      <c r="T78" s="40"/>
      <c r="U78" s="30"/>
    </row>
    <row r="79" spans="1:21" ht="15" customHeight="1" x14ac:dyDescent="0.25">
      <c r="A79" s="97" t="s">
        <v>48</v>
      </c>
      <c r="B79" s="98"/>
      <c r="C79" s="98"/>
      <c r="D79" s="98"/>
      <c r="E79" s="98"/>
      <c r="F79" s="98"/>
      <c r="G79" s="99"/>
      <c r="H79" s="11">
        <f>H78</f>
        <v>82843.200000000012</v>
      </c>
      <c r="I79" s="11">
        <f t="shared" ref="I79:S79" si="69">I78</f>
        <v>9037.44</v>
      </c>
      <c r="J79" s="11">
        <f t="shared" si="69"/>
        <v>135561.60000000001</v>
      </c>
      <c r="K79" s="11">
        <f t="shared" si="69"/>
        <v>0</v>
      </c>
      <c r="L79" s="11">
        <f t="shared" si="69"/>
        <v>0</v>
      </c>
      <c r="M79" s="11">
        <f t="shared" si="69"/>
        <v>111461.76000000001</v>
      </c>
      <c r="N79" s="11">
        <f t="shared" si="69"/>
        <v>80433.216</v>
      </c>
      <c r="O79" s="11">
        <f t="shared" si="69"/>
        <v>75312</v>
      </c>
      <c r="P79" s="11">
        <f t="shared" si="69"/>
        <v>62960.831999999995</v>
      </c>
      <c r="Q79" s="11">
        <f t="shared" si="69"/>
        <v>0</v>
      </c>
      <c r="R79" s="11">
        <f t="shared" si="69"/>
        <v>130591.00800000002</v>
      </c>
      <c r="S79" s="63">
        <f t="shared" si="69"/>
        <v>688201.0560000001</v>
      </c>
      <c r="T79" s="61"/>
      <c r="U79" s="55"/>
    </row>
    <row r="80" spans="1:21" ht="15.75" customHeight="1" x14ac:dyDescent="0.25">
      <c r="A80" s="97" t="s">
        <v>49</v>
      </c>
      <c r="B80" s="98"/>
      <c r="C80" s="98"/>
      <c r="D80" s="98"/>
      <c r="E80" s="98"/>
      <c r="F80" s="98"/>
      <c r="G80" s="99"/>
      <c r="H80" s="11">
        <f>$S80/$S79*H79</f>
        <v>82843.200000000012</v>
      </c>
      <c r="I80" s="11">
        <f t="shared" ref="I80:R80" si="70">$S80/$S79*I79</f>
        <v>9037.44</v>
      </c>
      <c r="J80" s="11">
        <f t="shared" si="70"/>
        <v>135561.60000000001</v>
      </c>
      <c r="K80" s="11">
        <f t="shared" si="70"/>
        <v>0</v>
      </c>
      <c r="L80" s="11">
        <f t="shared" si="70"/>
        <v>0</v>
      </c>
      <c r="M80" s="11">
        <f t="shared" si="70"/>
        <v>111461.76000000001</v>
      </c>
      <c r="N80" s="11">
        <f t="shared" si="70"/>
        <v>80433.216</v>
      </c>
      <c r="O80" s="11">
        <f t="shared" si="70"/>
        <v>75312</v>
      </c>
      <c r="P80" s="11">
        <f t="shared" si="70"/>
        <v>62960.831999999995</v>
      </c>
      <c r="Q80" s="11">
        <f t="shared" si="70"/>
        <v>0</v>
      </c>
      <c r="R80" s="11">
        <f t="shared" si="70"/>
        <v>130591.00800000002</v>
      </c>
      <c r="S80" s="64">
        <f>S79-S81</f>
        <v>688201.0560000001</v>
      </c>
      <c r="T80" s="61">
        <f>S80/S79*100</f>
        <v>100</v>
      </c>
      <c r="U80" s="55"/>
    </row>
    <row r="81" spans="1:21" ht="18.75" customHeight="1" x14ac:dyDescent="0.25">
      <c r="A81" s="84" t="s">
        <v>24</v>
      </c>
      <c r="B81" s="85"/>
      <c r="C81" s="85"/>
      <c r="D81" s="85"/>
      <c r="E81" s="85"/>
      <c r="F81" s="85"/>
      <c r="G81" s="86"/>
      <c r="H81" s="11">
        <f>$S81/$S79*H79</f>
        <v>0</v>
      </c>
      <c r="I81" s="11">
        <f t="shared" ref="I81:R81" si="71">$S81/$S79*I79</f>
        <v>0</v>
      </c>
      <c r="J81" s="11">
        <f t="shared" si="71"/>
        <v>0</v>
      </c>
      <c r="K81" s="11">
        <f t="shared" si="71"/>
        <v>0</v>
      </c>
      <c r="L81" s="11">
        <f t="shared" si="71"/>
        <v>0</v>
      </c>
      <c r="M81" s="11">
        <f t="shared" si="71"/>
        <v>0</v>
      </c>
      <c r="N81" s="11">
        <f t="shared" si="71"/>
        <v>0</v>
      </c>
      <c r="O81" s="11">
        <f t="shared" si="71"/>
        <v>0</v>
      </c>
      <c r="P81" s="11">
        <f t="shared" si="71"/>
        <v>0</v>
      </c>
      <c r="Q81" s="11">
        <f t="shared" si="71"/>
        <v>0</v>
      </c>
      <c r="R81" s="11">
        <f t="shared" si="71"/>
        <v>0</v>
      </c>
      <c r="S81" s="65"/>
      <c r="T81" s="61"/>
      <c r="U81" s="55">
        <f>54217.04+10398.34</f>
        <v>64615.380000000005</v>
      </c>
    </row>
    <row r="82" spans="1:21" ht="12" customHeight="1" x14ac:dyDescent="0.25">
      <c r="A82" s="100" t="s">
        <v>25</v>
      </c>
      <c r="B82" s="101"/>
      <c r="C82" s="101"/>
      <c r="D82" s="101"/>
      <c r="E82" s="101"/>
      <c r="F82" s="101"/>
      <c r="G82" s="101"/>
      <c r="H82" s="12"/>
      <c r="I82" s="12"/>
      <c r="J82" s="12"/>
      <c r="K82" s="12"/>
      <c r="L82" s="12"/>
      <c r="M82" s="10">
        <f>M83+M84</f>
        <v>326931.03999999998</v>
      </c>
      <c r="N82" s="12"/>
      <c r="O82" s="12"/>
      <c r="P82" s="12"/>
      <c r="Q82" s="12"/>
      <c r="R82" s="12"/>
      <c r="S82" s="47"/>
      <c r="T82" s="61"/>
      <c r="U82" s="55"/>
    </row>
    <row r="83" spans="1:21" x14ac:dyDescent="0.25">
      <c r="A83" s="78" t="s">
        <v>35</v>
      </c>
      <c r="B83" s="79"/>
      <c r="C83" s="79"/>
      <c r="D83" s="79"/>
      <c r="E83" s="79"/>
      <c r="F83" s="79"/>
      <c r="G83" s="80"/>
      <c r="H83" s="12"/>
      <c r="I83" s="12"/>
      <c r="J83" s="12"/>
      <c r="K83" s="12"/>
      <c r="L83" s="12"/>
      <c r="M83" s="67">
        <f>156000/13</f>
        <v>12000</v>
      </c>
      <c r="N83" s="12"/>
      <c r="O83" s="12"/>
      <c r="P83" s="12"/>
      <c r="Q83" s="12"/>
      <c r="R83" s="12"/>
      <c r="S83" s="47"/>
      <c r="T83" s="61"/>
      <c r="U83" s="31"/>
    </row>
    <row r="84" spans="1:21" x14ac:dyDescent="0.25">
      <c r="A84" s="78" t="s">
        <v>37</v>
      </c>
      <c r="B84" s="79"/>
      <c r="C84" s="79"/>
      <c r="D84" s="79"/>
      <c r="E84" s="79"/>
      <c r="F84" s="79"/>
      <c r="G84" s="80"/>
      <c r="H84" s="12"/>
      <c r="I84" s="12"/>
      <c r="J84" s="12"/>
      <c r="K84" s="12"/>
      <c r="L84" s="12"/>
      <c r="M84" s="74">
        <f>78732.76*4</f>
        <v>314931.03999999998</v>
      </c>
      <c r="N84" s="12"/>
      <c r="O84" s="12"/>
      <c r="P84" s="12"/>
      <c r="Q84" s="12"/>
      <c r="R84" s="12"/>
      <c r="S84" s="47"/>
      <c r="T84" s="41"/>
      <c r="U84" s="41"/>
    </row>
    <row r="85" spans="1:21" ht="12.75" customHeight="1" thickBot="1" x14ac:dyDescent="0.3">
      <c r="A85" s="102" t="s">
        <v>26</v>
      </c>
      <c r="B85" s="103"/>
      <c r="C85" s="103"/>
      <c r="D85" s="103"/>
      <c r="E85" s="103"/>
      <c r="F85" s="103"/>
      <c r="G85" s="104"/>
      <c r="H85" s="13"/>
      <c r="I85" s="13"/>
      <c r="J85" s="13"/>
      <c r="K85" s="13"/>
      <c r="L85" s="13"/>
      <c r="M85" s="72">
        <f>M80-M82</f>
        <v>-215469.27999999997</v>
      </c>
      <c r="N85" s="13"/>
      <c r="O85" s="13"/>
      <c r="P85" s="13"/>
      <c r="Q85" s="13"/>
      <c r="R85" s="13"/>
      <c r="S85" s="49"/>
      <c r="T85" s="41"/>
      <c r="U85" s="14"/>
    </row>
    <row r="86" spans="1:21" ht="21" customHeight="1" thickBot="1" x14ac:dyDescent="0.3">
      <c r="A86" s="70" t="s">
        <v>27</v>
      </c>
      <c r="B86" s="71">
        <v>2</v>
      </c>
      <c r="C86" s="71">
        <v>5</v>
      </c>
      <c r="D86" s="4">
        <v>5</v>
      </c>
      <c r="E86" s="5">
        <v>2516.8000000000002</v>
      </c>
      <c r="F86" s="5">
        <v>278.10000000000002</v>
      </c>
      <c r="G86" s="5">
        <f>E86</f>
        <v>2516.8000000000002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50"/>
      <c r="T86" s="37"/>
      <c r="U86" s="32"/>
    </row>
    <row r="87" spans="1:21" ht="21" hidden="1" customHeight="1" x14ac:dyDescent="0.25">
      <c r="A87" s="92" t="s">
        <v>31</v>
      </c>
      <c r="B87" s="93"/>
      <c r="C87" s="93"/>
      <c r="D87" s="93"/>
      <c r="E87" s="93"/>
      <c r="F87" s="93"/>
      <c r="G87" s="94"/>
      <c r="H87" s="8">
        <f t="shared" ref="H87:S87" si="72">$G$86*H$59</f>
        <v>0</v>
      </c>
      <c r="I87" s="8">
        <f t="shared" si="72"/>
        <v>0</v>
      </c>
      <c r="J87" s="8">
        <f t="shared" si="72"/>
        <v>0</v>
      </c>
      <c r="K87" s="8">
        <f t="shared" si="72"/>
        <v>0</v>
      </c>
      <c r="L87" s="8">
        <f t="shared" si="72"/>
        <v>0</v>
      </c>
      <c r="M87" s="8">
        <f t="shared" si="72"/>
        <v>0</v>
      </c>
      <c r="N87" s="8">
        <f t="shared" si="72"/>
        <v>0</v>
      </c>
      <c r="O87" s="8">
        <f t="shared" si="72"/>
        <v>0</v>
      </c>
      <c r="P87" s="8">
        <f t="shared" si="72"/>
        <v>0</v>
      </c>
      <c r="Q87" s="8">
        <f t="shared" si="72"/>
        <v>0</v>
      </c>
      <c r="R87" s="8">
        <f t="shared" si="72"/>
        <v>0</v>
      </c>
      <c r="S87" s="46">
        <f t="shared" si="72"/>
        <v>0</v>
      </c>
      <c r="T87" s="39"/>
      <c r="U87" s="9"/>
    </row>
    <row r="88" spans="1:21" ht="21" customHeight="1" x14ac:dyDescent="0.25">
      <c r="A88" s="92" t="s">
        <v>46</v>
      </c>
      <c r="B88" s="93"/>
      <c r="C88" s="93"/>
      <c r="D88" s="93"/>
      <c r="E88" s="93"/>
      <c r="F88" s="93"/>
      <c r="G88" s="94"/>
      <c r="H88" s="8">
        <f t="shared" ref="H88:S88" si="73">$G$86*H$60</f>
        <v>6921.2000000000007</v>
      </c>
      <c r="I88" s="8">
        <f t="shared" si="73"/>
        <v>755.04000000000008</v>
      </c>
      <c r="J88" s="8">
        <f t="shared" si="73"/>
        <v>11325.6</v>
      </c>
      <c r="K88" s="8">
        <f t="shared" si="73"/>
        <v>0</v>
      </c>
      <c r="L88" s="8">
        <f t="shared" si="73"/>
        <v>0</v>
      </c>
      <c r="M88" s="8">
        <f t="shared" si="73"/>
        <v>9312.1600000000017</v>
      </c>
      <c r="N88" s="8">
        <f t="shared" si="73"/>
        <v>6719.8560000000007</v>
      </c>
      <c r="O88" s="8">
        <f t="shared" si="73"/>
        <v>6292</v>
      </c>
      <c r="P88" s="8">
        <f t="shared" si="73"/>
        <v>5260.1120000000001</v>
      </c>
      <c r="Q88" s="8">
        <f t="shared" si="73"/>
        <v>0</v>
      </c>
      <c r="R88" s="8">
        <f t="shared" si="73"/>
        <v>8934.64</v>
      </c>
      <c r="S88" s="8">
        <f t="shared" si="73"/>
        <v>55520.608000000007</v>
      </c>
      <c r="T88" s="39"/>
      <c r="U88" s="9"/>
    </row>
    <row r="89" spans="1:21" ht="18" customHeight="1" x14ac:dyDescent="0.25">
      <c r="A89" s="92" t="s">
        <v>47</v>
      </c>
      <c r="B89" s="93"/>
      <c r="C89" s="93"/>
      <c r="D89" s="93"/>
      <c r="E89" s="93"/>
      <c r="F89" s="93"/>
      <c r="G89" s="94"/>
      <c r="H89" s="8">
        <f t="shared" ref="H89:S89" si="74">$G$86*H$61</f>
        <v>6921.2000000000007</v>
      </c>
      <c r="I89" s="8">
        <f t="shared" si="74"/>
        <v>755.04000000000008</v>
      </c>
      <c r="J89" s="8">
        <f t="shared" si="74"/>
        <v>11325.6</v>
      </c>
      <c r="K89" s="8">
        <f t="shared" si="74"/>
        <v>0</v>
      </c>
      <c r="L89" s="8">
        <f t="shared" si="74"/>
        <v>0</v>
      </c>
      <c r="M89" s="8">
        <f t="shared" si="74"/>
        <v>9312.1600000000017</v>
      </c>
      <c r="N89" s="8">
        <f t="shared" si="74"/>
        <v>6719.8560000000007</v>
      </c>
      <c r="O89" s="8">
        <f t="shared" si="74"/>
        <v>6292</v>
      </c>
      <c r="P89" s="8">
        <f t="shared" si="74"/>
        <v>5260.1120000000001</v>
      </c>
      <c r="Q89" s="8">
        <f t="shared" si="74"/>
        <v>0</v>
      </c>
      <c r="R89" s="8">
        <f t="shared" si="74"/>
        <v>12886.016000000001</v>
      </c>
      <c r="S89" s="8">
        <f t="shared" si="74"/>
        <v>59471.984000000011</v>
      </c>
      <c r="T89" s="39"/>
      <c r="U89" s="9"/>
    </row>
    <row r="90" spans="1:21" s="2" customFormat="1" ht="21" customHeight="1" x14ac:dyDescent="0.25">
      <c r="A90" s="95" t="s">
        <v>16</v>
      </c>
      <c r="B90" s="96"/>
      <c r="C90" s="96"/>
      <c r="D90" s="96"/>
      <c r="E90" s="96"/>
      <c r="F90" s="96"/>
      <c r="G90" s="96"/>
      <c r="H90" s="10">
        <f>H88*6+H89*6</f>
        <v>83054.400000000009</v>
      </c>
      <c r="I90" s="10">
        <f t="shared" ref="I90:S90" si="75">I88*6+I89*6</f>
        <v>9060.4800000000014</v>
      </c>
      <c r="J90" s="10">
        <f t="shared" si="75"/>
        <v>135907.20000000001</v>
      </c>
      <c r="K90" s="10">
        <f t="shared" si="75"/>
        <v>0</v>
      </c>
      <c r="L90" s="10">
        <f t="shared" si="75"/>
        <v>0</v>
      </c>
      <c r="M90" s="10">
        <f t="shared" si="75"/>
        <v>111745.92000000001</v>
      </c>
      <c r="N90" s="10">
        <f t="shared" si="75"/>
        <v>80638.272000000012</v>
      </c>
      <c r="O90" s="10">
        <f t="shared" si="75"/>
        <v>75504</v>
      </c>
      <c r="P90" s="10">
        <f t="shared" si="75"/>
        <v>63121.343999999997</v>
      </c>
      <c r="Q90" s="10">
        <f t="shared" si="75"/>
        <v>0</v>
      </c>
      <c r="R90" s="10">
        <f t="shared" si="75"/>
        <v>130923.936</v>
      </c>
      <c r="S90" s="10">
        <f t="shared" si="75"/>
        <v>689955.55200000014</v>
      </c>
      <c r="T90" s="40"/>
      <c r="U90" s="30"/>
    </row>
    <row r="91" spans="1:21" ht="15" customHeight="1" x14ac:dyDescent="0.25">
      <c r="A91" s="97" t="s">
        <v>48</v>
      </c>
      <c r="B91" s="98"/>
      <c r="C91" s="98"/>
      <c r="D91" s="98"/>
      <c r="E91" s="98"/>
      <c r="F91" s="98"/>
      <c r="G91" s="99"/>
      <c r="H91" s="11">
        <f>H90</f>
        <v>83054.400000000009</v>
      </c>
      <c r="I91" s="11">
        <f t="shared" ref="I91:S91" si="76">I90</f>
        <v>9060.4800000000014</v>
      </c>
      <c r="J91" s="11">
        <f t="shared" si="76"/>
        <v>135907.20000000001</v>
      </c>
      <c r="K91" s="11">
        <f t="shared" si="76"/>
        <v>0</v>
      </c>
      <c r="L91" s="11">
        <f t="shared" si="76"/>
        <v>0</v>
      </c>
      <c r="M91" s="11">
        <f t="shared" si="76"/>
        <v>111745.92000000001</v>
      </c>
      <c r="N91" s="11">
        <f t="shared" si="76"/>
        <v>80638.272000000012</v>
      </c>
      <c r="O91" s="11">
        <f t="shared" si="76"/>
        <v>75504</v>
      </c>
      <c r="P91" s="11">
        <f t="shared" si="76"/>
        <v>63121.343999999997</v>
      </c>
      <c r="Q91" s="11">
        <f t="shared" si="76"/>
        <v>0</v>
      </c>
      <c r="R91" s="11">
        <f t="shared" si="76"/>
        <v>130923.936</v>
      </c>
      <c r="S91" s="63">
        <f t="shared" si="76"/>
        <v>689955.55200000014</v>
      </c>
      <c r="T91" s="61"/>
      <c r="U91" s="55"/>
    </row>
    <row r="92" spans="1:21" ht="15.75" customHeight="1" x14ac:dyDescent="0.25">
      <c r="A92" s="97" t="s">
        <v>49</v>
      </c>
      <c r="B92" s="98"/>
      <c r="C92" s="98"/>
      <c r="D92" s="98"/>
      <c r="E92" s="98"/>
      <c r="F92" s="98"/>
      <c r="G92" s="99"/>
      <c r="H92" s="11">
        <f>$S92/$S91*H91</f>
        <v>83054.400000000009</v>
      </c>
      <c r="I92" s="11">
        <f t="shared" ref="I92:R92" si="77">$S92/$S91*I91</f>
        <v>9060.4800000000014</v>
      </c>
      <c r="J92" s="11">
        <f t="shared" si="77"/>
        <v>135907.20000000001</v>
      </c>
      <c r="K92" s="11">
        <f t="shared" si="77"/>
        <v>0</v>
      </c>
      <c r="L92" s="11">
        <f t="shared" si="77"/>
        <v>0</v>
      </c>
      <c r="M92" s="11">
        <f t="shared" si="77"/>
        <v>111745.92000000001</v>
      </c>
      <c r="N92" s="11">
        <f t="shared" si="77"/>
        <v>80638.272000000012</v>
      </c>
      <c r="O92" s="11">
        <f t="shared" si="77"/>
        <v>75504</v>
      </c>
      <c r="P92" s="11">
        <f t="shared" si="77"/>
        <v>63121.343999999997</v>
      </c>
      <c r="Q92" s="11">
        <f t="shared" si="77"/>
        <v>0</v>
      </c>
      <c r="R92" s="11">
        <f t="shared" si="77"/>
        <v>130923.936</v>
      </c>
      <c r="S92" s="64">
        <f>S91-S93</f>
        <v>689955.55200000014</v>
      </c>
      <c r="T92" s="61">
        <f>S92/S91*100</f>
        <v>100</v>
      </c>
      <c r="U92" s="55"/>
    </row>
    <row r="93" spans="1:21" ht="18.75" customHeight="1" x14ac:dyDescent="0.25">
      <c r="A93" s="84" t="s">
        <v>24</v>
      </c>
      <c r="B93" s="85"/>
      <c r="C93" s="85"/>
      <c r="D93" s="85"/>
      <c r="E93" s="85"/>
      <c r="F93" s="85"/>
      <c r="G93" s="86"/>
      <c r="H93" s="11">
        <f>$S93/$S91*H91</f>
        <v>0</v>
      </c>
      <c r="I93" s="11">
        <f t="shared" ref="I93:R93" si="78">$S93/$S91*I91</f>
        <v>0</v>
      </c>
      <c r="J93" s="11">
        <f t="shared" si="78"/>
        <v>0</v>
      </c>
      <c r="K93" s="11">
        <f t="shared" si="78"/>
        <v>0</v>
      </c>
      <c r="L93" s="11">
        <f t="shared" si="78"/>
        <v>0</v>
      </c>
      <c r="M93" s="11">
        <f t="shared" si="78"/>
        <v>0</v>
      </c>
      <c r="N93" s="11">
        <f t="shared" si="78"/>
        <v>0</v>
      </c>
      <c r="O93" s="11">
        <f t="shared" si="78"/>
        <v>0</v>
      </c>
      <c r="P93" s="11">
        <f t="shared" si="78"/>
        <v>0</v>
      </c>
      <c r="Q93" s="11">
        <f t="shared" si="78"/>
        <v>0</v>
      </c>
      <c r="R93" s="11">
        <f t="shared" si="78"/>
        <v>0</v>
      </c>
      <c r="S93" s="65"/>
      <c r="T93" s="61"/>
      <c r="U93" s="55">
        <f>59098.18+11334.52</f>
        <v>70432.7</v>
      </c>
    </row>
    <row r="94" spans="1:21" ht="12" customHeight="1" x14ac:dyDescent="0.25">
      <c r="A94" s="100" t="s">
        <v>25</v>
      </c>
      <c r="B94" s="101"/>
      <c r="C94" s="101"/>
      <c r="D94" s="101"/>
      <c r="E94" s="101"/>
      <c r="F94" s="101"/>
      <c r="G94" s="101"/>
      <c r="H94" s="12"/>
      <c r="I94" s="12"/>
      <c r="J94" s="12"/>
      <c r="K94" s="12"/>
      <c r="L94" s="12"/>
      <c r="M94" s="10">
        <f>M95+M96+M97</f>
        <v>75218</v>
      </c>
      <c r="N94" s="12"/>
      <c r="O94" s="12"/>
      <c r="P94" s="12"/>
      <c r="Q94" s="12"/>
      <c r="R94" s="12"/>
      <c r="S94" s="47"/>
      <c r="T94" s="61"/>
      <c r="U94" s="55"/>
    </row>
    <row r="95" spans="1:21" x14ac:dyDescent="0.25">
      <c r="A95" s="78" t="s">
        <v>35</v>
      </c>
      <c r="B95" s="79"/>
      <c r="C95" s="79"/>
      <c r="D95" s="79"/>
      <c r="E95" s="79"/>
      <c r="F95" s="79"/>
      <c r="G95" s="80"/>
      <c r="H95" s="12"/>
      <c r="I95" s="12"/>
      <c r="J95" s="12"/>
      <c r="K95" s="12"/>
      <c r="L95" s="12"/>
      <c r="M95" s="67">
        <f>156000/13</f>
        <v>12000</v>
      </c>
      <c r="N95" s="12"/>
      <c r="O95" s="12"/>
      <c r="P95" s="12"/>
      <c r="Q95" s="12"/>
      <c r="R95" s="12"/>
      <c r="S95" s="47"/>
      <c r="T95" s="61"/>
      <c r="U95" s="31"/>
    </row>
    <row r="96" spans="1:21" x14ac:dyDescent="0.25">
      <c r="A96" s="78" t="s">
        <v>36</v>
      </c>
      <c r="B96" s="79"/>
      <c r="C96" s="79"/>
      <c r="D96" s="79"/>
      <c r="E96" s="79"/>
      <c r="F96" s="79"/>
      <c r="G96" s="80"/>
      <c r="H96" s="12"/>
      <c r="I96" s="12"/>
      <c r="J96" s="12"/>
      <c r="K96" s="12"/>
      <c r="L96" s="12"/>
      <c r="M96" s="67">
        <v>21885</v>
      </c>
      <c r="N96" s="12"/>
      <c r="O96" s="12"/>
      <c r="P96" s="12"/>
      <c r="Q96" s="12"/>
      <c r="R96" s="12"/>
      <c r="S96" s="47"/>
      <c r="T96" s="41"/>
      <c r="U96" s="41"/>
    </row>
    <row r="97" spans="1:21" x14ac:dyDescent="0.25">
      <c r="A97" s="78" t="s">
        <v>53</v>
      </c>
      <c r="B97" s="79"/>
      <c r="C97" s="79"/>
      <c r="D97" s="79"/>
      <c r="E97" s="79"/>
      <c r="F97" s="79"/>
      <c r="G97" s="80"/>
      <c r="H97" s="12"/>
      <c r="I97" s="12"/>
      <c r="J97" s="12"/>
      <c r="K97" s="12"/>
      <c r="L97" s="12"/>
      <c r="M97" s="67">
        <v>41333</v>
      </c>
      <c r="N97" s="13"/>
      <c r="O97" s="13"/>
      <c r="P97" s="13"/>
      <c r="Q97" s="13"/>
      <c r="R97" s="13"/>
      <c r="S97" s="49"/>
      <c r="T97" s="41"/>
      <c r="U97" s="41"/>
    </row>
    <row r="98" spans="1:21" ht="12.75" customHeight="1" thickBot="1" x14ac:dyDescent="0.3">
      <c r="A98" s="102" t="s">
        <v>26</v>
      </c>
      <c r="B98" s="103"/>
      <c r="C98" s="103"/>
      <c r="D98" s="103"/>
      <c r="E98" s="103"/>
      <c r="F98" s="103"/>
      <c r="G98" s="104"/>
      <c r="H98" s="13"/>
      <c r="I98" s="13"/>
      <c r="J98" s="13"/>
      <c r="K98" s="13"/>
      <c r="L98" s="13"/>
      <c r="M98" s="72">
        <f>M92-M94</f>
        <v>36527.920000000013</v>
      </c>
      <c r="N98" s="13"/>
      <c r="O98" s="13"/>
      <c r="P98" s="13"/>
      <c r="Q98" s="13"/>
      <c r="R98" s="13"/>
      <c r="S98" s="49"/>
      <c r="T98" s="41"/>
      <c r="U98" s="14"/>
    </row>
    <row r="99" spans="1:21" ht="21" customHeight="1" thickBot="1" x14ac:dyDescent="0.3">
      <c r="A99" s="70" t="s">
        <v>27</v>
      </c>
      <c r="B99" s="71">
        <v>3</v>
      </c>
      <c r="C99" s="71">
        <v>5</v>
      </c>
      <c r="D99" s="4">
        <v>5</v>
      </c>
      <c r="E99" s="5">
        <v>2535.4</v>
      </c>
      <c r="F99" s="5">
        <v>171.7</v>
      </c>
      <c r="G99" s="5">
        <f>E99</f>
        <v>2535.4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50"/>
      <c r="T99" s="37"/>
      <c r="U99" s="32"/>
    </row>
    <row r="100" spans="1:21" ht="21" hidden="1" customHeight="1" x14ac:dyDescent="0.25">
      <c r="A100" s="92" t="s">
        <v>31</v>
      </c>
      <c r="B100" s="93"/>
      <c r="C100" s="93"/>
      <c r="D100" s="93"/>
      <c r="E100" s="93"/>
      <c r="F100" s="93"/>
      <c r="G100" s="94"/>
      <c r="H100" s="8">
        <f t="shared" ref="H100:S100" si="79">$G$99*H$59</f>
        <v>0</v>
      </c>
      <c r="I100" s="8">
        <f t="shared" si="79"/>
        <v>0</v>
      </c>
      <c r="J100" s="8">
        <f t="shared" si="79"/>
        <v>0</v>
      </c>
      <c r="K100" s="8">
        <f t="shared" si="79"/>
        <v>0</v>
      </c>
      <c r="L100" s="8">
        <f t="shared" si="79"/>
        <v>0</v>
      </c>
      <c r="M100" s="8">
        <f t="shared" si="79"/>
        <v>0</v>
      </c>
      <c r="N100" s="8">
        <f t="shared" si="79"/>
        <v>0</v>
      </c>
      <c r="O100" s="8">
        <f t="shared" si="79"/>
        <v>0</v>
      </c>
      <c r="P100" s="8">
        <f t="shared" si="79"/>
        <v>0</v>
      </c>
      <c r="Q100" s="8">
        <f t="shared" si="79"/>
        <v>0</v>
      </c>
      <c r="R100" s="8">
        <f t="shared" si="79"/>
        <v>0</v>
      </c>
      <c r="S100" s="46">
        <f t="shared" si="79"/>
        <v>0</v>
      </c>
      <c r="T100" s="39"/>
      <c r="U100" s="9"/>
    </row>
    <row r="101" spans="1:21" ht="21" customHeight="1" x14ac:dyDescent="0.25">
      <c r="A101" s="92" t="s">
        <v>46</v>
      </c>
      <c r="B101" s="93"/>
      <c r="C101" s="93"/>
      <c r="D101" s="93"/>
      <c r="E101" s="93"/>
      <c r="F101" s="93"/>
      <c r="G101" s="94"/>
      <c r="H101" s="8">
        <f t="shared" ref="H101:S101" si="80">$G$99*H$60</f>
        <v>6972.35</v>
      </c>
      <c r="I101" s="8">
        <f t="shared" si="80"/>
        <v>760.62</v>
      </c>
      <c r="J101" s="8">
        <f t="shared" si="80"/>
        <v>11409.300000000001</v>
      </c>
      <c r="K101" s="8">
        <f t="shared" si="80"/>
        <v>0</v>
      </c>
      <c r="L101" s="8">
        <f t="shared" si="80"/>
        <v>0</v>
      </c>
      <c r="M101" s="8">
        <f t="shared" si="80"/>
        <v>9380.9800000000014</v>
      </c>
      <c r="N101" s="8">
        <f t="shared" si="80"/>
        <v>6769.518</v>
      </c>
      <c r="O101" s="8">
        <f t="shared" si="80"/>
        <v>6338.5</v>
      </c>
      <c r="P101" s="8">
        <f t="shared" si="80"/>
        <v>5298.9859999999999</v>
      </c>
      <c r="Q101" s="8">
        <f t="shared" si="80"/>
        <v>0</v>
      </c>
      <c r="R101" s="8">
        <f t="shared" si="80"/>
        <v>9000.67</v>
      </c>
      <c r="S101" s="8">
        <f t="shared" si="80"/>
        <v>55930.924000000006</v>
      </c>
      <c r="T101" s="39"/>
      <c r="U101" s="9"/>
    </row>
    <row r="102" spans="1:21" ht="18" customHeight="1" x14ac:dyDescent="0.25">
      <c r="A102" s="92" t="s">
        <v>47</v>
      </c>
      <c r="B102" s="93"/>
      <c r="C102" s="93"/>
      <c r="D102" s="93"/>
      <c r="E102" s="93"/>
      <c r="F102" s="93"/>
      <c r="G102" s="94"/>
      <c r="H102" s="8">
        <f t="shared" ref="H102:S102" si="81">$G$99*H$61</f>
        <v>6972.35</v>
      </c>
      <c r="I102" s="8">
        <f t="shared" si="81"/>
        <v>760.62</v>
      </c>
      <c r="J102" s="8">
        <f t="shared" si="81"/>
        <v>11409.300000000001</v>
      </c>
      <c r="K102" s="8">
        <f t="shared" si="81"/>
        <v>0</v>
      </c>
      <c r="L102" s="8">
        <f t="shared" si="81"/>
        <v>0</v>
      </c>
      <c r="M102" s="8">
        <f t="shared" si="81"/>
        <v>9380.9800000000014</v>
      </c>
      <c r="N102" s="8">
        <f t="shared" si="81"/>
        <v>6769.518</v>
      </c>
      <c r="O102" s="8">
        <f t="shared" si="81"/>
        <v>6338.5</v>
      </c>
      <c r="P102" s="8">
        <f t="shared" si="81"/>
        <v>5298.9859999999999</v>
      </c>
      <c r="Q102" s="8">
        <f t="shared" si="81"/>
        <v>0</v>
      </c>
      <c r="R102" s="8">
        <f t="shared" si="81"/>
        <v>12981.248000000001</v>
      </c>
      <c r="S102" s="8">
        <f t="shared" si="81"/>
        <v>59911.502000000008</v>
      </c>
      <c r="T102" s="39"/>
      <c r="U102" s="9"/>
    </row>
    <row r="103" spans="1:21" s="2" customFormat="1" ht="21" customHeight="1" x14ac:dyDescent="0.25">
      <c r="A103" s="95" t="s">
        <v>16</v>
      </c>
      <c r="B103" s="96"/>
      <c r="C103" s="96"/>
      <c r="D103" s="96"/>
      <c r="E103" s="96"/>
      <c r="F103" s="96"/>
      <c r="G103" s="96"/>
      <c r="H103" s="10">
        <f>H101*6+H102*6</f>
        <v>83668.200000000012</v>
      </c>
      <c r="I103" s="10">
        <f t="shared" ref="I103:S103" si="82">I101*6+I102*6</f>
        <v>9127.44</v>
      </c>
      <c r="J103" s="10">
        <f t="shared" si="82"/>
        <v>136911.6</v>
      </c>
      <c r="K103" s="10">
        <f t="shared" si="82"/>
        <v>0</v>
      </c>
      <c r="L103" s="10">
        <f t="shared" si="82"/>
        <v>0</v>
      </c>
      <c r="M103" s="10">
        <f t="shared" si="82"/>
        <v>112571.76000000001</v>
      </c>
      <c r="N103" s="10">
        <f t="shared" si="82"/>
        <v>81234.216</v>
      </c>
      <c r="O103" s="10">
        <f t="shared" si="82"/>
        <v>76062</v>
      </c>
      <c r="P103" s="10">
        <f t="shared" si="82"/>
        <v>63587.831999999995</v>
      </c>
      <c r="Q103" s="10">
        <f t="shared" si="82"/>
        <v>0</v>
      </c>
      <c r="R103" s="10">
        <f t="shared" si="82"/>
        <v>131891.50800000003</v>
      </c>
      <c r="S103" s="10">
        <f t="shared" si="82"/>
        <v>695054.5560000001</v>
      </c>
      <c r="T103" s="40"/>
      <c r="U103" s="30"/>
    </row>
    <row r="104" spans="1:21" ht="15" customHeight="1" x14ac:dyDescent="0.25">
      <c r="A104" s="97" t="s">
        <v>48</v>
      </c>
      <c r="B104" s="98"/>
      <c r="C104" s="98"/>
      <c r="D104" s="98"/>
      <c r="E104" s="98"/>
      <c r="F104" s="98"/>
      <c r="G104" s="99"/>
      <c r="H104" s="11">
        <f>H103</f>
        <v>83668.200000000012</v>
      </c>
      <c r="I104" s="11">
        <f t="shared" ref="I104:S104" si="83">I103</f>
        <v>9127.44</v>
      </c>
      <c r="J104" s="11">
        <f t="shared" si="83"/>
        <v>136911.6</v>
      </c>
      <c r="K104" s="11">
        <f t="shared" si="83"/>
        <v>0</v>
      </c>
      <c r="L104" s="11">
        <f t="shared" si="83"/>
        <v>0</v>
      </c>
      <c r="M104" s="11">
        <f t="shared" si="83"/>
        <v>112571.76000000001</v>
      </c>
      <c r="N104" s="11">
        <f t="shared" si="83"/>
        <v>81234.216</v>
      </c>
      <c r="O104" s="11">
        <f t="shared" si="83"/>
        <v>76062</v>
      </c>
      <c r="P104" s="11">
        <f t="shared" si="83"/>
        <v>63587.831999999995</v>
      </c>
      <c r="Q104" s="11">
        <f t="shared" si="83"/>
        <v>0</v>
      </c>
      <c r="R104" s="11">
        <f t="shared" si="83"/>
        <v>131891.50800000003</v>
      </c>
      <c r="S104" s="63">
        <f t="shared" si="83"/>
        <v>695054.5560000001</v>
      </c>
      <c r="T104" s="61"/>
      <c r="U104" s="55"/>
    </row>
    <row r="105" spans="1:21" ht="15.75" customHeight="1" x14ac:dyDescent="0.25">
      <c r="A105" s="97" t="s">
        <v>49</v>
      </c>
      <c r="B105" s="98"/>
      <c r="C105" s="98"/>
      <c r="D105" s="98"/>
      <c r="E105" s="98"/>
      <c r="F105" s="98"/>
      <c r="G105" s="99"/>
      <c r="H105" s="11">
        <f>$S105/$S104*H104</f>
        <v>83668.200000000012</v>
      </c>
      <c r="I105" s="11">
        <f t="shared" ref="I105:R105" si="84">$S105/$S104*I104</f>
        <v>9127.44</v>
      </c>
      <c r="J105" s="11">
        <f t="shared" si="84"/>
        <v>136911.6</v>
      </c>
      <c r="K105" s="11">
        <f t="shared" si="84"/>
        <v>0</v>
      </c>
      <c r="L105" s="11">
        <f t="shared" si="84"/>
        <v>0</v>
      </c>
      <c r="M105" s="11">
        <f t="shared" si="84"/>
        <v>112571.76000000001</v>
      </c>
      <c r="N105" s="11">
        <f t="shared" si="84"/>
        <v>81234.216</v>
      </c>
      <c r="O105" s="11">
        <f t="shared" si="84"/>
        <v>76062</v>
      </c>
      <c r="P105" s="11">
        <f t="shared" si="84"/>
        <v>63587.831999999995</v>
      </c>
      <c r="Q105" s="11">
        <f t="shared" si="84"/>
        <v>0</v>
      </c>
      <c r="R105" s="11">
        <f t="shared" si="84"/>
        <v>131891.50800000003</v>
      </c>
      <c r="S105" s="64">
        <f>S104-S106</f>
        <v>695054.5560000001</v>
      </c>
      <c r="T105" s="61">
        <f>S105/S104*100</f>
        <v>100</v>
      </c>
      <c r="U105" s="55"/>
    </row>
    <row r="106" spans="1:21" ht="18.75" customHeight="1" x14ac:dyDescent="0.25">
      <c r="A106" s="84" t="s">
        <v>24</v>
      </c>
      <c r="B106" s="85"/>
      <c r="C106" s="85"/>
      <c r="D106" s="85"/>
      <c r="E106" s="85"/>
      <c r="F106" s="85"/>
      <c r="G106" s="86"/>
      <c r="H106" s="11">
        <f>$S106/$S104*H104</f>
        <v>0</v>
      </c>
      <c r="I106" s="11">
        <f t="shared" ref="I106:R106" si="85">$S106/$S104*I104</f>
        <v>0</v>
      </c>
      <c r="J106" s="11">
        <f t="shared" si="85"/>
        <v>0</v>
      </c>
      <c r="K106" s="11">
        <f t="shared" si="85"/>
        <v>0</v>
      </c>
      <c r="L106" s="11">
        <f t="shared" si="85"/>
        <v>0</v>
      </c>
      <c r="M106" s="11">
        <f t="shared" si="85"/>
        <v>0</v>
      </c>
      <c r="N106" s="11">
        <f t="shared" si="85"/>
        <v>0</v>
      </c>
      <c r="O106" s="11">
        <f t="shared" si="85"/>
        <v>0</v>
      </c>
      <c r="P106" s="11">
        <f t="shared" si="85"/>
        <v>0</v>
      </c>
      <c r="Q106" s="11">
        <f t="shared" si="85"/>
        <v>0</v>
      </c>
      <c r="R106" s="11">
        <f t="shared" si="85"/>
        <v>0</v>
      </c>
      <c r="S106" s="65"/>
      <c r="T106" s="61"/>
      <c r="U106" s="55">
        <f>57868.07+11098.53</f>
        <v>68966.600000000006</v>
      </c>
    </row>
    <row r="107" spans="1:21" ht="12" customHeight="1" x14ac:dyDescent="0.25">
      <c r="A107" s="100" t="s">
        <v>25</v>
      </c>
      <c r="B107" s="101"/>
      <c r="C107" s="101"/>
      <c r="D107" s="101"/>
      <c r="E107" s="101"/>
      <c r="F107" s="101"/>
      <c r="G107" s="101"/>
      <c r="H107" s="12"/>
      <c r="I107" s="12"/>
      <c r="J107" s="12"/>
      <c r="K107" s="12"/>
      <c r="L107" s="12"/>
      <c r="M107" s="10">
        <f>M108+M110+M111+M112+M109</f>
        <v>266108.62</v>
      </c>
      <c r="N107" s="12"/>
      <c r="O107" s="12"/>
      <c r="P107" s="12"/>
      <c r="Q107" s="12"/>
      <c r="R107" s="12"/>
      <c r="S107" s="47"/>
      <c r="T107" s="61"/>
      <c r="U107" s="55"/>
    </row>
    <row r="108" spans="1:21" x14ac:dyDescent="0.25">
      <c r="A108" s="78" t="s">
        <v>35</v>
      </c>
      <c r="B108" s="79"/>
      <c r="C108" s="79"/>
      <c r="D108" s="79"/>
      <c r="E108" s="79"/>
      <c r="F108" s="79"/>
      <c r="G108" s="80"/>
      <c r="H108" s="12"/>
      <c r="I108" s="12"/>
      <c r="J108" s="12"/>
      <c r="K108" s="12"/>
      <c r="L108" s="12"/>
      <c r="M108" s="67">
        <f>156000/13</f>
        <v>12000</v>
      </c>
      <c r="N108" s="12"/>
      <c r="O108" s="12"/>
      <c r="P108" s="12"/>
      <c r="Q108" s="12"/>
      <c r="R108" s="12"/>
      <c r="S108" s="47"/>
      <c r="T108" s="61"/>
      <c r="U108" s="31"/>
    </row>
    <row r="109" spans="1:21" ht="15" customHeight="1" x14ac:dyDescent="0.25">
      <c r="A109" s="78" t="s">
        <v>50</v>
      </c>
      <c r="B109" s="79"/>
      <c r="C109" s="79"/>
      <c r="D109" s="79"/>
      <c r="E109" s="79"/>
      <c r="F109" s="79"/>
      <c r="G109" s="80"/>
      <c r="H109" s="13"/>
      <c r="I109" s="13"/>
      <c r="J109" s="13"/>
      <c r="K109" s="13"/>
      <c r="L109" s="13"/>
      <c r="M109" s="66">
        <v>20157</v>
      </c>
      <c r="N109" s="13"/>
      <c r="O109" s="13"/>
      <c r="P109" s="13"/>
      <c r="Q109" s="13"/>
      <c r="R109" s="13"/>
      <c r="S109" s="49"/>
      <c r="T109" s="41"/>
      <c r="U109" s="41"/>
    </row>
    <row r="110" spans="1:21" ht="15" customHeight="1" x14ac:dyDescent="0.25">
      <c r="A110" s="78" t="s">
        <v>38</v>
      </c>
      <c r="B110" s="79"/>
      <c r="C110" s="79"/>
      <c r="D110" s="79"/>
      <c r="E110" s="79"/>
      <c r="F110" s="79"/>
      <c r="G110" s="80"/>
      <c r="H110" s="13"/>
      <c r="I110" s="13"/>
      <c r="J110" s="13"/>
      <c r="K110" s="13"/>
      <c r="L110" s="13"/>
      <c r="M110" s="73">
        <v>78329.86</v>
      </c>
      <c r="N110" s="13"/>
      <c r="O110" s="13"/>
      <c r="P110" s="13"/>
      <c r="Q110" s="13"/>
      <c r="R110" s="13"/>
      <c r="S110" s="49"/>
      <c r="T110" s="41"/>
      <c r="U110" s="41"/>
    </row>
    <row r="111" spans="1:21" ht="15" customHeight="1" x14ac:dyDescent="0.25">
      <c r="A111" s="78" t="s">
        <v>39</v>
      </c>
      <c r="B111" s="79"/>
      <c r="C111" s="79"/>
      <c r="D111" s="79"/>
      <c r="E111" s="79"/>
      <c r="F111" s="79"/>
      <c r="G111" s="80"/>
      <c r="H111" s="13"/>
      <c r="I111" s="13"/>
      <c r="J111" s="13"/>
      <c r="K111" s="13"/>
      <c r="L111" s="13"/>
      <c r="M111" s="73">
        <v>78329.86</v>
      </c>
      <c r="N111" s="13"/>
      <c r="O111" s="13"/>
      <c r="P111" s="13"/>
      <c r="Q111" s="13"/>
      <c r="R111" s="13"/>
      <c r="S111" s="49"/>
      <c r="T111" s="41"/>
      <c r="U111" s="41"/>
    </row>
    <row r="112" spans="1:21" ht="15" customHeight="1" x14ac:dyDescent="0.25">
      <c r="A112" s="78" t="s">
        <v>40</v>
      </c>
      <c r="B112" s="79"/>
      <c r="C112" s="79"/>
      <c r="D112" s="79"/>
      <c r="E112" s="79"/>
      <c r="F112" s="79"/>
      <c r="G112" s="80"/>
      <c r="H112" s="13"/>
      <c r="I112" s="13"/>
      <c r="J112" s="13"/>
      <c r="K112" s="13"/>
      <c r="L112" s="13"/>
      <c r="M112" s="73">
        <v>77291.899999999994</v>
      </c>
      <c r="N112" s="13"/>
      <c r="O112" s="13"/>
      <c r="P112" s="13"/>
      <c r="Q112" s="13"/>
      <c r="R112" s="13"/>
      <c r="S112" s="49"/>
      <c r="T112" s="41"/>
      <c r="U112" s="41"/>
    </row>
    <row r="113" spans="1:21" ht="15" customHeight="1" x14ac:dyDescent="0.25">
      <c r="A113" s="78" t="s">
        <v>41</v>
      </c>
      <c r="B113" s="79"/>
      <c r="C113" s="79"/>
      <c r="D113" s="79"/>
      <c r="E113" s="79"/>
      <c r="F113" s="79"/>
      <c r="G113" s="80"/>
      <c r="H113" s="13"/>
      <c r="I113" s="13"/>
      <c r="J113" s="13"/>
      <c r="K113" s="13"/>
      <c r="L113" s="13"/>
      <c r="M113" s="73">
        <v>78043.759999999995</v>
      </c>
      <c r="N113" s="13"/>
      <c r="O113" s="13"/>
      <c r="P113" s="13"/>
      <c r="Q113" s="13"/>
      <c r="R113" s="13"/>
      <c r="S113" s="49"/>
      <c r="T113" s="41"/>
      <c r="U113" s="41"/>
    </row>
    <row r="114" spans="1:21" ht="12.75" customHeight="1" thickBot="1" x14ac:dyDescent="0.3">
      <c r="A114" s="102" t="s">
        <v>26</v>
      </c>
      <c r="B114" s="103"/>
      <c r="C114" s="103"/>
      <c r="D114" s="103"/>
      <c r="E114" s="103"/>
      <c r="F114" s="103"/>
      <c r="G114" s="104"/>
      <c r="H114" s="13"/>
      <c r="I114" s="13"/>
      <c r="J114" s="13"/>
      <c r="K114" s="13"/>
      <c r="L114" s="13"/>
      <c r="M114" s="72">
        <f>M105-M107</f>
        <v>-153536.85999999999</v>
      </c>
      <c r="N114" s="13"/>
      <c r="O114" s="13"/>
      <c r="P114" s="13"/>
      <c r="Q114" s="13"/>
      <c r="R114" s="13"/>
      <c r="S114" s="49"/>
      <c r="T114" s="41"/>
      <c r="U114" s="14"/>
    </row>
    <row r="115" spans="1:21" ht="21" customHeight="1" thickBot="1" x14ac:dyDescent="0.3">
      <c r="A115" s="70" t="s">
        <v>27</v>
      </c>
      <c r="B115" s="71">
        <v>4</v>
      </c>
      <c r="C115" s="71">
        <v>5</v>
      </c>
      <c r="D115" s="4">
        <v>5</v>
      </c>
      <c r="E115" s="5">
        <v>2573.9</v>
      </c>
      <c r="F115" s="5">
        <v>275.39999999999998</v>
      </c>
      <c r="G115" s="5">
        <f>E115</f>
        <v>2573.9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50"/>
      <c r="T115" s="37"/>
      <c r="U115" s="32"/>
    </row>
    <row r="116" spans="1:21" ht="21" hidden="1" customHeight="1" x14ac:dyDescent="0.25">
      <c r="A116" s="92" t="s">
        <v>31</v>
      </c>
      <c r="B116" s="93"/>
      <c r="C116" s="93"/>
      <c r="D116" s="93"/>
      <c r="E116" s="93"/>
      <c r="F116" s="93"/>
      <c r="G116" s="94"/>
      <c r="H116" s="8">
        <f t="shared" ref="H116:S116" si="86">$G$115*H$59</f>
        <v>0</v>
      </c>
      <c r="I116" s="8">
        <f t="shared" si="86"/>
        <v>0</v>
      </c>
      <c r="J116" s="8">
        <f t="shared" si="86"/>
        <v>0</v>
      </c>
      <c r="K116" s="8">
        <f t="shared" si="86"/>
        <v>0</v>
      </c>
      <c r="L116" s="8">
        <f t="shared" si="86"/>
        <v>0</v>
      </c>
      <c r="M116" s="8">
        <f t="shared" si="86"/>
        <v>0</v>
      </c>
      <c r="N116" s="8">
        <f t="shared" si="86"/>
        <v>0</v>
      </c>
      <c r="O116" s="8">
        <f t="shared" si="86"/>
        <v>0</v>
      </c>
      <c r="P116" s="8">
        <f t="shared" si="86"/>
        <v>0</v>
      </c>
      <c r="Q116" s="8">
        <f t="shared" si="86"/>
        <v>0</v>
      </c>
      <c r="R116" s="8">
        <f t="shared" si="86"/>
        <v>0</v>
      </c>
      <c r="S116" s="46">
        <f t="shared" si="86"/>
        <v>0</v>
      </c>
      <c r="T116" s="39"/>
      <c r="U116" s="9"/>
    </row>
    <row r="117" spans="1:21" ht="21" customHeight="1" x14ac:dyDescent="0.25">
      <c r="A117" s="92" t="s">
        <v>46</v>
      </c>
      <c r="B117" s="93"/>
      <c r="C117" s="93"/>
      <c r="D117" s="93"/>
      <c r="E117" s="93"/>
      <c r="F117" s="93"/>
      <c r="G117" s="94"/>
      <c r="H117" s="8">
        <f t="shared" ref="H117:S117" si="87">$G$115*H$60</f>
        <v>7078.2250000000004</v>
      </c>
      <c r="I117" s="8">
        <f t="shared" si="87"/>
        <v>772.17</v>
      </c>
      <c r="J117" s="8">
        <f t="shared" si="87"/>
        <v>11582.550000000001</v>
      </c>
      <c r="K117" s="8">
        <f t="shared" si="87"/>
        <v>0</v>
      </c>
      <c r="L117" s="8">
        <f t="shared" si="87"/>
        <v>0</v>
      </c>
      <c r="M117" s="8">
        <f t="shared" si="87"/>
        <v>9523.43</v>
      </c>
      <c r="N117" s="8">
        <f t="shared" si="87"/>
        <v>6872.3130000000001</v>
      </c>
      <c r="O117" s="8">
        <f t="shared" si="87"/>
        <v>6434.75</v>
      </c>
      <c r="P117" s="8">
        <f t="shared" si="87"/>
        <v>5379.451</v>
      </c>
      <c r="Q117" s="8">
        <f t="shared" si="87"/>
        <v>0</v>
      </c>
      <c r="R117" s="8">
        <f t="shared" si="87"/>
        <v>9137.3449999999993</v>
      </c>
      <c r="S117" s="8">
        <f t="shared" si="87"/>
        <v>56780.234000000011</v>
      </c>
      <c r="T117" s="39"/>
      <c r="U117" s="9"/>
    </row>
    <row r="118" spans="1:21" ht="18" customHeight="1" x14ac:dyDescent="0.25">
      <c r="A118" s="92" t="s">
        <v>47</v>
      </c>
      <c r="B118" s="93"/>
      <c r="C118" s="93"/>
      <c r="D118" s="93"/>
      <c r="E118" s="93"/>
      <c r="F118" s="93"/>
      <c r="G118" s="94"/>
      <c r="H118" s="8">
        <f t="shared" ref="H118:S118" si="88">$G$115*H$61</f>
        <v>7078.2250000000004</v>
      </c>
      <c r="I118" s="8">
        <f t="shared" si="88"/>
        <v>772.17</v>
      </c>
      <c r="J118" s="8">
        <f t="shared" si="88"/>
        <v>11582.550000000001</v>
      </c>
      <c r="K118" s="8">
        <f t="shared" si="88"/>
        <v>0</v>
      </c>
      <c r="L118" s="8">
        <f t="shared" si="88"/>
        <v>0</v>
      </c>
      <c r="M118" s="8">
        <f t="shared" si="88"/>
        <v>9523.43</v>
      </c>
      <c r="N118" s="8">
        <f t="shared" si="88"/>
        <v>6872.3130000000001</v>
      </c>
      <c r="O118" s="8">
        <f t="shared" si="88"/>
        <v>6434.75</v>
      </c>
      <c r="P118" s="8">
        <f t="shared" si="88"/>
        <v>5379.451</v>
      </c>
      <c r="Q118" s="8">
        <f t="shared" si="88"/>
        <v>0</v>
      </c>
      <c r="R118" s="8">
        <f t="shared" si="88"/>
        <v>13178.368</v>
      </c>
      <c r="S118" s="8">
        <f t="shared" si="88"/>
        <v>60821.257000000012</v>
      </c>
      <c r="T118" s="39"/>
      <c r="U118" s="9"/>
    </row>
    <row r="119" spans="1:21" s="2" customFormat="1" ht="21" customHeight="1" x14ac:dyDescent="0.25">
      <c r="A119" s="95" t="s">
        <v>16</v>
      </c>
      <c r="B119" s="96"/>
      <c r="C119" s="96"/>
      <c r="D119" s="96"/>
      <c r="E119" s="96"/>
      <c r="F119" s="96"/>
      <c r="G119" s="96"/>
      <c r="H119" s="10">
        <f>H117*6+H118*6</f>
        <v>84938.700000000012</v>
      </c>
      <c r="I119" s="10">
        <f t="shared" ref="I119:S119" si="89">I117*6+I118*6</f>
        <v>9266.0399999999991</v>
      </c>
      <c r="J119" s="10">
        <f t="shared" si="89"/>
        <v>138990.6</v>
      </c>
      <c r="K119" s="10">
        <f t="shared" si="89"/>
        <v>0</v>
      </c>
      <c r="L119" s="10">
        <f t="shared" si="89"/>
        <v>0</v>
      </c>
      <c r="M119" s="10">
        <f t="shared" si="89"/>
        <v>114281.16</v>
      </c>
      <c r="N119" s="10">
        <f t="shared" si="89"/>
        <v>82467.755999999994</v>
      </c>
      <c r="O119" s="10">
        <f t="shared" si="89"/>
        <v>77217</v>
      </c>
      <c r="P119" s="10">
        <f t="shared" si="89"/>
        <v>64553.411999999997</v>
      </c>
      <c r="Q119" s="10">
        <f t="shared" si="89"/>
        <v>0</v>
      </c>
      <c r="R119" s="10">
        <f t="shared" si="89"/>
        <v>133894.27799999999</v>
      </c>
      <c r="S119" s="10">
        <f t="shared" si="89"/>
        <v>705608.94600000023</v>
      </c>
      <c r="T119" s="40"/>
      <c r="U119" s="30"/>
    </row>
    <row r="120" spans="1:21" ht="15" customHeight="1" x14ac:dyDescent="0.25">
      <c r="A120" s="97" t="s">
        <v>48</v>
      </c>
      <c r="B120" s="98"/>
      <c r="C120" s="98"/>
      <c r="D120" s="98"/>
      <c r="E120" s="98"/>
      <c r="F120" s="98"/>
      <c r="G120" s="99"/>
      <c r="H120" s="11">
        <f>H119</f>
        <v>84938.700000000012</v>
      </c>
      <c r="I120" s="11">
        <f t="shared" ref="I120:S120" si="90">I119</f>
        <v>9266.0399999999991</v>
      </c>
      <c r="J120" s="11">
        <f t="shared" si="90"/>
        <v>138990.6</v>
      </c>
      <c r="K120" s="11">
        <f t="shared" si="90"/>
        <v>0</v>
      </c>
      <c r="L120" s="11">
        <f t="shared" si="90"/>
        <v>0</v>
      </c>
      <c r="M120" s="11">
        <f t="shared" si="90"/>
        <v>114281.16</v>
      </c>
      <c r="N120" s="11">
        <f t="shared" si="90"/>
        <v>82467.755999999994</v>
      </c>
      <c r="O120" s="11">
        <f t="shared" si="90"/>
        <v>77217</v>
      </c>
      <c r="P120" s="11">
        <f t="shared" si="90"/>
        <v>64553.411999999997</v>
      </c>
      <c r="Q120" s="11">
        <f t="shared" si="90"/>
        <v>0</v>
      </c>
      <c r="R120" s="11">
        <f t="shared" si="90"/>
        <v>133894.27799999999</v>
      </c>
      <c r="S120" s="63">
        <f t="shared" si="90"/>
        <v>705608.94600000023</v>
      </c>
      <c r="T120" s="61"/>
      <c r="U120" s="55"/>
    </row>
    <row r="121" spans="1:21" ht="15.75" customHeight="1" x14ac:dyDescent="0.25">
      <c r="A121" s="97" t="s">
        <v>49</v>
      </c>
      <c r="B121" s="98"/>
      <c r="C121" s="98"/>
      <c r="D121" s="98"/>
      <c r="E121" s="98"/>
      <c r="F121" s="98"/>
      <c r="G121" s="99"/>
      <c r="H121" s="11">
        <f>$S121/$S120*H120</f>
        <v>84938.700000000012</v>
      </c>
      <c r="I121" s="11">
        <f t="shared" ref="I121:R121" si="91">$S121/$S120*I120</f>
        <v>9266.0399999999991</v>
      </c>
      <c r="J121" s="11">
        <f t="shared" si="91"/>
        <v>138990.6</v>
      </c>
      <c r="K121" s="11">
        <f t="shared" si="91"/>
        <v>0</v>
      </c>
      <c r="L121" s="11">
        <f t="shared" si="91"/>
        <v>0</v>
      </c>
      <c r="M121" s="11">
        <f t="shared" si="91"/>
        <v>114281.16</v>
      </c>
      <c r="N121" s="11">
        <f t="shared" si="91"/>
        <v>82467.755999999994</v>
      </c>
      <c r="O121" s="11">
        <f t="shared" si="91"/>
        <v>77217</v>
      </c>
      <c r="P121" s="11">
        <f t="shared" si="91"/>
        <v>64553.411999999997</v>
      </c>
      <c r="Q121" s="11">
        <f t="shared" si="91"/>
        <v>0</v>
      </c>
      <c r="R121" s="11">
        <f t="shared" si="91"/>
        <v>133894.27799999999</v>
      </c>
      <c r="S121" s="64">
        <f>S120-S122</f>
        <v>705608.94600000023</v>
      </c>
      <c r="T121" s="61">
        <f>S121/S120*100</f>
        <v>100</v>
      </c>
      <c r="U121" s="55"/>
    </row>
    <row r="122" spans="1:21" ht="18.75" customHeight="1" x14ac:dyDescent="0.25">
      <c r="A122" s="84" t="s">
        <v>24</v>
      </c>
      <c r="B122" s="85"/>
      <c r="C122" s="85"/>
      <c r="D122" s="85"/>
      <c r="E122" s="85"/>
      <c r="F122" s="85"/>
      <c r="G122" s="86"/>
      <c r="H122" s="11">
        <f>$S122/$S120*H120</f>
        <v>0</v>
      </c>
      <c r="I122" s="11">
        <f t="shared" ref="I122:R122" si="92">$S122/$S120*I120</f>
        <v>0</v>
      </c>
      <c r="J122" s="11">
        <f t="shared" si="92"/>
        <v>0</v>
      </c>
      <c r="K122" s="11">
        <f t="shared" si="92"/>
        <v>0</v>
      </c>
      <c r="L122" s="11">
        <f t="shared" si="92"/>
        <v>0</v>
      </c>
      <c r="M122" s="11">
        <f>$S122/$S120*M120</f>
        <v>0</v>
      </c>
      <c r="N122" s="11">
        <f t="shared" si="92"/>
        <v>0</v>
      </c>
      <c r="O122" s="11">
        <f t="shared" si="92"/>
        <v>0</v>
      </c>
      <c r="P122" s="11">
        <f t="shared" si="92"/>
        <v>0</v>
      </c>
      <c r="Q122" s="11">
        <f t="shared" si="92"/>
        <v>0</v>
      </c>
      <c r="R122" s="11">
        <f t="shared" si="92"/>
        <v>0</v>
      </c>
      <c r="S122" s="65"/>
      <c r="T122" s="61"/>
      <c r="U122" s="55">
        <f>11707.27+61042</f>
        <v>72749.27</v>
      </c>
    </row>
    <row r="123" spans="1:21" ht="12" customHeight="1" x14ac:dyDescent="0.25">
      <c r="A123" s="100" t="s">
        <v>25</v>
      </c>
      <c r="B123" s="101"/>
      <c r="C123" s="101"/>
      <c r="D123" s="101"/>
      <c r="E123" s="101"/>
      <c r="F123" s="101"/>
      <c r="G123" s="101"/>
      <c r="H123" s="12"/>
      <c r="I123" s="12"/>
      <c r="J123" s="12"/>
      <c r="K123" s="12"/>
      <c r="L123" s="12"/>
      <c r="M123" s="10">
        <f>M124+M125+M126</f>
        <v>329464</v>
      </c>
      <c r="N123" s="12"/>
      <c r="O123" s="12"/>
      <c r="P123" s="12"/>
      <c r="Q123" s="12"/>
      <c r="R123" s="12"/>
      <c r="S123" s="47"/>
      <c r="T123" s="61"/>
      <c r="U123" s="55"/>
    </row>
    <row r="124" spans="1:21" x14ac:dyDescent="0.25">
      <c r="A124" s="78" t="s">
        <v>35</v>
      </c>
      <c r="B124" s="79"/>
      <c r="C124" s="79"/>
      <c r="D124" s="79"/>
      <c r="E124" s="79"/>
      <c r="F124" s="79"/>
      <c r="G124" s="80"/>
      <c r="H124" s="12"/>
      <c r="I124" s="12"/>
      <c r="J124" s="12"/>
      <c r="K124" s="12"/>
      <c r="L124" s="12"/>
      <c r="M124" s="67">
        <f>156000/13</f>
        <v>12000</v>
      </c>
      <c r="N124" s="12"/>
      <c r="O124" s="12"/>
      <c r="P124" s="12"/>
      <c r="Q124" s="12"/>
      <c r="R124" s="12"/>
      <c r="S124" s="47"/>
      <c r="T124" s="61"/>
      <c r="U124" s="31"/>
    </row>
    <row r="125" spans="1:21" x14ac:dyDescent="0.25">
      <c r="A125" s="78" t="s">
        <v>51</v>
      </c>
      <c r="B125" s="79"/>
      <c r="C125" s="79"/>
      <c r="D125" s="79"/>
      <c r="E125" s="79"/>
      <c r="F125" s="79"/>
      <c r="G125" s="80"/>
      <c r="H125" s="12"/>
      <c r="I125" s="12"/>
      <c r="J125" s="12"/>
      <c r="K125" s="12"/>
      <c r="L125" s="12"/>
      <c r="M125" s="74">
        <f>77741.61*4</f>
        <v>310966.44</v>
      </c>
      <c r="N125" s="12"/>
      <c r="O125" s="12"/>
      <c r="P125" s="12"/>
      <c r="Q125" s="12"/>
      <c r="R125" s="12"/>
      <c r="S125" s="47"/>
      <c r="T125" s="61"/>
      <c r="U125" s="31"/>
    </row>
    <row r="126" spans="1:21" x14ac:dyDescent="0.25">
      <c r="A126" s="78" t="s">
        <v>55</v>
      </c>
      <c r="B126" s="79"/>
      <c r="C126" s="79"/>
      <c r="D126" s="79"/>
      <c r="E126" s="79"/>
      <c r="F126" s="79"/>
      <c r="G126" s="80"/>
      <c r="H126" s="12"/>
      <c r="I126" s="12"/>
      <c r="J126" s="12"/>
      <c r="K126" s="12"/>
      <c r="L126" s="12"/>
      <c r="M126" s="67">
        <v>6497.56</v>
      </c>
      <c r="N126" s="13"/>
      <c r="O126" s="13"/>
      <c r="P126" s="13"/>
      <c r="Q126" s="13"/>
      <c r="R126" s="13"/>
      <c r="S126" s="49"/>
      <c r="T126" s="41"/>
      <c r="U126" s="41"/>
    </row>
    <row r="127" spans="1:21" ht="12.75" customHeight="1" thickBot="1" x14ac:dyDescent="0.3">
      <c r="A127" s="102" t="s">
        <v>26</v>
      </c>
      <c r="B127" s="103"/>
      <c r="C127" s="103"/>
      <c r="D127" s="103"/>
      <c r="E127" s="103"/>
      <c r="F127" s="103"/>
      <c r="G127" s="104"/>
      <c r="H127" s="13"/>
      <c r="I127" s="13"/>
      <c r="J127" s="13"/>
      <c r="K127" s="13"/>
      <c r="L127" s="13"/>
      <c r="M127" s="72">
        <f>M121-M123</f>
        <v>-215182.84</v>
      </c>
      <c r="N127" s="13"/>
      <c r="O127" s="13"/>
      <c r="P127" s="13"/>
      <c r="Q127" s="13"/>
      <c r="R127" s="13"/>
      <c r="S127" s="49"/>
      <c r="T127" s="41"/>
      <c r="U127" s="14"/>
    </row>
    <row r="128" spans="1:21" ht="21" customHeight="1" thickBot="1" x14ac:dyDescent="0.3">
      <c r="A128" s="70" t="s">
        <v>27</v>
      </c>
      <c r="B128" s="71">
        <v>5</v>
      </c>
      <c r="C128" s="71">
        <v>5</v>
      </c>
      <c r="D128" s="4">
        <v>5</v>
      </c>
      <c r="E128" s="5">
        <v>2487.5</v>
      </c>
      <c r="F128" s="5">
        <v>272.3</v>
      </c>
      <c r="G128" s="5">
        <f>E128</f>
        <v>2487.5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50"/>
      <c r="T128" s="37"/>
      <c r="U128" s="32"/>
    </row>
    <row r="129" spans="1:21" ht="21" hidden="1" customHeight="1" x14ac:dyDescent="0.25">
      <c r="A129" s="92" t="s">
        <v>31</v>
      </c>
      <c r="B129" s="93"/>
      <c r="C129" s="93"/>
      <c r="D129" s="93"/>
      <c r="E129" s="93"/>
      <c r="F129" s="93"/>
      <c r="G129" s="94"/>
      <c r="H129" s="8">
        <f t="shared" ref="H129:S129" si="93">$G$128*H$59</f>
        <v>0</v>
      </c>
      <c r="I129" s="8">
        <f t="shared" si="93"/>
        <v>0</v>
      </c>
      <c r="J129" s="8">
        <f t="shared" si="93"/>
        <v>0</v>
      </c>
      <c r="K129" s="8">
        <f t="shared" si="93"/>
        <v>0</v>
      </c>
      <c r="L129" s="8">
        <f t="shared" si="93"/>
        <v>0</v>
      </c>
      <c r="M129" s="8">
        <f t="shared" si="93"/>
        <v>0</v>
      </c>
      <c r="N129" s="8">
        <f t="shared" si="93"/>
        <v>0</v>
      </c>
      <c r="O129" s="8">
        <f t="shared" si="93"/>
        <v>0</v>
      </c>
      <c r="P129" s="8">
        <f t="shared" si="93"/>
        <v>0</v>
      </c>
      <c r="Q129" s="8">
        <f t="shared" si="93"/>
        <v>0</v>
      </c>
      <c r="R129" s="8">
        <f t="shared" si="93"/>
        <v>0</v>
      </c>
      <c r="S129" s="46">
        <f t="shared" si="93"/>
        <v>0</v>
      </c>
      <c r="T129" s="39"/>
      <c r="U129" s="9"/>
    </row>
    <row r="130" spans="1:21" ht="21" customHeight="1" x14ac:dyDescent="0.25">
      <c r="A130" s="92" t="s">
        <v>46</v>
      </c>
      <c r="B130" s="93"/>
      <c r="C130" s="93"/>
      <c r="D130" s="93"/>
      <c r="E130" s="93"/>
      <c r="F130" s="93"/>
      <c r="G130" s="94"/>
      <c r="H130" s="8">
        <f t="shared" ref="H130:S130" si="94">$G$128*H$60</f>
        <v>6840.625</v>
      </c>
      <c r="I130" s="8">
        <f t="shared" si="94"/>
        <v>746.25</v>
      </c>
      <c r="J130" s="8">
        <f t="shared" si="94"/>
        <v>11193.75</v>
      </c>
      <c r="K130" s="8">
        <f t="shared" si="94"/>
        <v>0</v>
      </c>
      <c r="L130" s="8">
        <f t="shared" si="94"/>
        <v>0</v>
      </c>
      <c r="M130" s="8">
        <f t="shared" si="94"/>
        <v>9203.75</v>
      </c>
      <c r="N130" s="8">
        <f t="shared" si="94"/>
        <v>6641.625</v>
      </c>
      <c r="O130" s="8">
        <f t="shared" si="94"/>
        <v>6218.75</v>
      </c>
      <c r="P130" s="8">
        <f t="shared" si="94"/>
        <v>5198.875</v>
      </c>
      <c r="Q130" s="8">
        <f t="shared" si="94"/>
        <v>0</v>
      </c>
      <c r="R130" s="8">
        <f t="shared" si="94"/>
        <v>8830.625</v>
      </c>
      <c r="S130" s="8">
        <f t="shared" si="94"/>
        <v>54874.250000000007</v>
      </c>
      <c r="T130" s="39"/>
      <c r="U130" s="9"/>
    </row>
    <row r="131" spans="1:21" ht="18" customHeight="1" x14ac:dyDescent="0.25">
      <c r="A131" s="92" t="s">
        <v>47</v>
      </c>
      <c r="B131" s="93"/>
      <c r="C131" s="93"/>
      <c r="D131" s="93"/>
      <c r="E131" s="93"/>
      <c r="F131" s="93"/>
      <c r="G131" s="94"/>
      <c r="H131" s="8">
        <f t="shared" ref="H131:S131" si="95">$G$128*H$61</f>
        <v>6840.625</v>
      </c>
      <c r="I131" s="8">
        <f t="shared" si="95"/>
        <v>746.25</v>
      </c>
      <c r="J131" s="8">
        <f t="shared" si="95"/>
        <v>11193.75</v>
      </c>
      <c r="K131" s="8">
        <f t="shared" si="95"/>
        <v>0</v>
      </c>
      <c r="L131" s="8">
        <f t="shared" si="95"/>
        <v>0</v>
      </c>
      <c r="M131" s="8">
        <f t="shared" si="95"/>
        <v>9203.75</v>
      </c>
      <c r="N131" s="8">
        <f t="shared" si="95"/>
        <v>6641.625</v>
      </c>
      <c r="O131" s="8">
        <f t="shared" si="95"/>
        <v>6218.75</v>
      </c>
      <c r="P131" s="8">
        <f t="shared" si="95"/>
        <v>5198.875</v>
      </c>
      <c r="Q131" s="8">
        <f t="shared" si="95"/>
        <v>0</v>
      </c>
      <c r="R131" s="8">
        <f t="shared" si="95"/>
        <v>12736</v>
      </c>
      <c r="S131" s="8">
        <f t="shared" si="95"/>
        <v>58779.625000000007</v>
      </c>
      <c r="T131" s="39"/>
      <c r="U131" s="9"/>
    </row>
    <row r="132" spans="1:21" s="2" customFormat="1" ht="21" customHeight="1" x14ac:dyDescent="0.25">
      <c r="A132" s="95" t="s">
        <v>16</v>
      </c>
      <c r="B132" s="96"/>
      <c r="C132" s="96"/>
      <c r="D132" s="96"/>
      <c r="E132" s="96"/>
      <c r="F132" s="96"/>
      <c r="G132" s="96"/>
      <c r="H132" s="10">
        <f>H130*6+H131*6</f>
        <v>82087.5</v>
      </c>
      <c r="I132" s="10">
        <f t="shared" ref="I132:S132" si="96">I130*6+I131*6</f>
        <v>8955</v>
      </c>
      <c r="J132" s="10">
        <f t="shared" si="96"/>
        <v>134325</v>
      </c>
      <c r="K132" s="10">
        <f t="shared" si="96"/>
        <v>0</v>
      </c>
      <c r="L132" s="10">
        <f t="shared" si="96"/>
        <v>0</v>
      </c>
      <c r="M132" s="10">
        <f t="shared" si="96"/>
        <v>110445</v>
      </c>
      <c r="N132" s="10">
        <f t="shared" si="96"/>
        <v>79699.5</v>
      </c>
      <c r="O132" s="10">
        <f t="shared" si="96"/>
        <v>74625</v>
      </c>
      <c r="P132" s="10">
        <f t="shared" si="96"/>
        <v>62386.5</v>
      </c>
      <c r="Q132" s="10">
        <f t="shared" si="96"/>
        <v>0</v>
      </c>
      <c r="R132" s="10">
        <f t="shared" si="96"/>
        <v>129399.75</v>
      </c>
      <c r="S132" s="10">
        <f t="shared" si="96"/>
        <v>681923.25000000012</v>
      </c>
      <c r="T132" s="40"/>
      <c r="U132" s="30"/>
    </row>
    <row r="133" spans="1:21" ht="15" customHeight="1" x14ac:dyDescent="0.25">
      <c r="A133" s="97" t="s">
        <v>48</v>
      </c>
      <c r="B133" s="98"/>
      <c r="C133" s="98"/>
      <c r="D133" s="98"/>
      <c r="E133" s="98"/>
      <c r="F133" s="98"/>
      <c r="G133" s="99"/>
      <c r="H133" s="11">
        <f>H132</f>
        <v>82087.5</v>
      </c>
      <c r="I133" s="11">
        <f t="shared" ref="I133:S133" si="97">I132</f>
        <v>8955</v>
      </c>
      <c r="J133" s="11">
        <f t="shared" si="97"/>
        <v>134325</v>
      </c>
      <c r="K133" s="11">
        <f t="shared" si="97"/>
        <v>0</v>
      </c>
      <c r="L133" s="11">
        <f t="shared" si="97"/>
        <v>0</v>
      </c>
      <c r="M133" s="11">
        <f t="shared" si="97"/>
        <v>110445</v>
      </c>
      <c r="N133" s="11">
        <f t="shared" si="97"/>
        <v>79699.5</v>
      </c>
      <c r="O133" s="11">
        <f t="shared" si="97"/>
        <v>74625</v>
      </c>
      <c r="P133" s="11">
        <f t="shared" si="97"/>
        <v>62386.5</v>
      </c>
      <c r="Q133" s="11">
        <f t="shared" si="97"/>
        <v>0</v>
      </c>
      <c r="R133" s="11">
        <f t="shared" si="97"/>
        <v>129399.75</v>
      </c>
      <c r="S133" s="63">
        <f t="shared" si="97"/>
        <v>681923.25000000012</v>
      </c>
      <c r="T133" s="61"/>
      <c r="U133" s="55"/>
    </row>
    <row r="134" spans="1:21" ht="15.75" customHeight="1" x14ac:dyDescent="0.25">
      <c r="A134" s="97" t="s">
        <v>49</v>
      </c>
      <c r="B134" s="98"/>
      <c r="C134" s="98"/>
      <c r="D134" s="98"/>
      <c r="E134" s="98"/>
      <c r="F134" s="98"/>
      <c r="G134" s="99"/>
      <c r="H134" s="11">
        <f>$S134/$S133*H133</f>
        <v>82087.5</v>
      </c>
      <c r="I134" s="11">
        <f t="shared" ref="I134:R134" si="98">$S134/$S133*I133</f>
        <v>8955</v>
      </c>
      <c r="J134" s="11">
        <f t="shared" si="98"/>
        <v>134325</v>
      </c>
      <c r="K134" s="11">
        <f t="shared" si="98"/>
        <v>0</v>
      </c>
      <c r="L134" s="11">
        <f t="shared" si="98"/>
        <v>0</v>
      </c>
      <c r="M134" s="11">
        <f t="shared" si="98"/>
        <v>110445</v>
      </c>
      <c r="N134" s="11">
        <f t="shared" si="98"/>
        <v>79699.5</v>
      </c>
      <c r="O134" s="11">
        <f t="shared" si="98"/>
        <v>74625</v>
      </c>
      <c r="P134" s="11">
        <f t="shared" si="98"/>
        <v>62386.5</v>
      </c>
      <c r="Q134" s="11">
        <f t="shared" si="98"/>
        <v>0</v>
      </c>
      <c r="R134" s="11">
        <f t="shared" si="98"/>
        <v>129399.75</v>
      </c>
      <c r="S134" s="64">
        <f>S133-S135</f>
        <v>681923.25000000012</v>
      </c>
      <c r="T134" s="61">
        <f>S134/S133*100</f>
        <v>100</v>
      </c>
      <c r="U134" s="55"/>
    </row>
    <row r="135" spans="1:21" ht="18.75" customHeight="1" x14ac:dyDescent="0.25">
      <c r="A135" s="84" t="s">
        <v>24</v>
      </c>
      <c r="B135" s="85"/>
      <c r="C135" s="85"/>
      <c r="D135" s="85"/>
      <c r="E135" s="85"/>
      <c r="F135" s="85"/>
      <c r="G135" s="86"/>
      <c r="H135" s="11">
        <f>$S135/$S133*H133</f>
        <v>0</v>
      </c>
      <c r="I135" s="11">
        <f t="shared" ref="I135:R135" si="99">$S135/$S133*I133</f>
        <v>0</v>
      </c>
      <c r="J135" s="11">
        <f t="shared" si="99"/>
        <v>0</v>
      </c>
      <c r="K135" s="11">
        <f t="shared" si="99"/>
        <v>0</v>
      </c>
      <c r="L135" s="11">
        <f t="shared" si="99"/>
        <v>0</v>
      </c>
      <c r="M135" s="11">
        <f t="shared" si="99"/>
        <v>0</v>
      </c>
      <c r="N135" s="11">
        <f t="shared" si="99"/>
        <v>0</v>
      </c>
      <c r="O135" s="11">
        <f t="shared" si="99"/>
        <v>0</v>
      </c>
      <c r="P135" s="11">
        <f t="shared" si="99"/>
        <v>0</v>
      </c>
      <c r="Q135" s="11">
        <f t="shared" si="99"/>
        <v>0</v>
      </c>
      <c r="R135" s="11">
        <f t="shared" si="99"/>
        <v>0</v>
      </c>
      <c r="S135" s="65"/>
      <c r="T135" s="61"/>
      <c r="U135" s="55">
        <f>59065.06+11328.12</f>
        <v>70393.179999999993</v>
      </c>
    </row>
    <row r="136" spans="1:21" ht="12" customHeight="1" x14ac:dyDescent="0.25">
      <c r="A136" s="100" t="s">
        <v>25</v>
      </c>
      <c r="B136" s="101"/>
      <c r="C136" s="101"/>
      <c r="D136" s="101"/>
      <c r="E136" s="101"/>
      <c r="F136" s="101"/>
      <c r="G136" s="101"/>
      <c r="H136" s="12"/>
      <c r="I136" s="12"/>
      <c r="J136" s="12"/>
      <c r="K136" s="12"/>
      <c r="L136" s="12"/>
      <c r="M136" s="10">
        <f>M137+M138</f>
        <v>41443</v>
      </c>
      <c r="N136" s="12"/>
      <c r="O136" s="12"/>
      <c r="P136" s="12"/>
      <c r="Q136" s="12"/>
      <c r="R136" s="12"/>
      <c r="S136" s="47"/>
      <c r="T136" s="61"/>
      <c r="U136" s="55"/>
    </row>
    <row r="137" spans="1:21" x14ac:dyDescent="0.25">
      <c r="A137" s="78" t="s">
        <v>35</v>
      </c>
      <c r="B137" s="79"/>
      <c r="C137" s="79"/>
      <c r="D137" s="79"/>
      <c r="E137" s="79"/>
      <c r="F137" s="79"/>
      <c r="G137" s="80"/>
      <c r="H137" s="12"/>
      <c r="I137" s="12"/>
      <c r="J137" s="12"/>
      <c r="K137" s="12"/>
      <c r="L137" s="12"/>
      <c r="M137" s="67">
        <f>156000/13</f>
        <v>12000</v>
      </c>
      <c r="N137" s="12"/>
      <c r="O137" s="12"/>
      <c r="P137" s="12"/>
      <c r="Q137" s="12"/>
      <c r="R137" s="12"/>
      <c r="S137" s="47"/>
      <c r="T137" s="61"/>
      <c r="U137" s="31"/>
    </row>
    <row r="138" spans="1:21" x14ac:dyDescent="0.25">
      <c r="A138" s="78" t="s">
        <v>54</v>
      </c>
      <c r="B138" s="79"/>
      <c r="C138" s="79"/>
      <c r="D138" s="79"/>
      <c r="E138" s="79"/>
      <c r="F138" s="79"/>
      <c r="G138" s="80"/>
      <c r="H138" s="12"/>
      <c r="I138" s="12"/>
      <c r="J138" s="12"/>
      <c r="K138" s="12"/>
      <c r="L138" s="12"/>
      <c r="M138" s="67">
        <v>29443</v>
      </c>
      <c r="N138" s="13"/>
      <c r="O138" s="13"/>
      <c r="P138" s="13"/>
      <c r="Q138" s="13"/>
      <c r="R138" s="13"/>
      <c r="S138" s="49"/>
      <c r="T138" s="41"/>
      <c r="U138" s="41"/>
    </row>
    <row r="139" spans="1:21" ht="12.75" customHeight="1" thickBot="1" x14ac:dyDescent="0.3">
      <c r="A139" s="102" t="s">
        <v>26</v>
      </c>
      <c r="B139" s="103"/>
      <c r="C139" s="103"/>
      <c r="D139" s="103"/>
      <c r="E139" s="103"/>
      <c r="F139" s="103"/>
      <c r="G139" s="104"/>
      <c r="H139" s="13"/>
      <c r="I139" s="13"/>
      <c r="J139" s="13"/>
      <c r="K139" s="13"/>
      <c r="L139" s="13"/>
      <c r="M139" s="72">
        <f>M134-M136</f>
        <v>69002</v>
      </c>
      <c r="N139" s="13"/>
      <c r="O139" s="13"/>
      <c r="P139" s="13"/>
      <c r="Q139" s="13"/>
      <c r="R139" s="13"/>
      <c r="S139" s="49"/>
      <c r="T139" s="41"/>
      <c r="U139" s="14"/>
    </row>
    <row r="140" spans="1:21" ht="21" customHeight="1" thickBot="1" x14ac:dyDescent="0.3">
      <c r="A140" s="70" t="s">
        <v>27</v>
      </c>
      <c r="B140" s="71">
        <v>6</v>
      </c>
      <c r="C140" s="71">
        <v>5</v>
      </c>
      <c r="D140" s="4">
        <v>5</v>
      </c>
      <c r="E140" s="5">
        <v>2023.4</v>
      </c>
      <c r="F140" s="5">
        <v>206</v>
      </c>
      <c r="G140" s="5">
        <f>E140</f>
        <v>2023.4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50"/>
      <c r="T140" s="37"/>
      <c r="U140" s="32"/>
    </row>
    <row r="141" spans="1:21" ht="21" hidden="1" customHeight="1" x14ac:dyDescent="0.25">
      <c r="A141" s="92" t="s">
        <v>31</v>
      </c>
      <c r="B141" s="93"/>
      <c r="C141" s="93"/>
      <c r="D141" s="93"/>
      <c r="E141" s="93"/>
      <c r="F141" s="93"/>
      <c r="G141" s="94"/>
      <c r="H141" s="8">
        <f t="shared" ref="H141:S141" si="100">$G$140*H$59</f>
        <v>0</v>
      </c>
      <c r="I141" s="8">
        <f t="shared" si="100"/>
        <v>0</v>
      </c>
      <c r="J141" s="8">
        <f t="shared" si="100"/>
        <v>0</v>
      </c>
      <c r="K141" s="8">
        <f t="shared" si="100"/>
        <v>0</v>
      </c>
      <c r="L141" s="8">
        <f t="shared" si="100"/>
        <v>0</v>
      </c>
      <c r="M141" s="8">
        <f t="shared" si="100"/>
        <v>0</v>
      </c>
      <c r="N141" s="8">
        <f t="shared" si="100"/>
        <v>0</v>
      </c>
      <c r="O141" s="8">
        <f t="shared" si="100"/>
        <v>0</v>
      </c>
      <c r="P141" s="8">
        <f t="shared" si="100"/>
        <v>0</v>
      </c>
      <c r="Q141" s="8">
        <f t="shared" si="100"/>
        <v>0</v>
      </c>
      <c r="R141" s="8">
        <f t="shared" si="100"/>
        <v>0</v>
      </c>
      <c r="S141" s="46">
        <f t="shared" si="100"/>
        <v>0</v>
      </c>
      <c r="T141" s="39"/>
      <c r="U141" s="9"/>
    </row>
    <row r="142" spans="1:21" ht="21" customHeight="1" x14ac:dyDescent="0.25">
      <c r="A142" s="92" t="s">
        <v>46</v>
      </c>
      <c r="B142" s="93"/>
      <c r="C142" s="93"/>
      <c r="D142" s="93"/>
      <c r="E142" s="93"/>
      <c r="F142" s="93"/>
      <c r="G142" s="94"/>
      <c r="H142" s="8">
        <f t="shared" ref="H142:S142" si="101">$G$140*H$60</f>
        <v>5564.35</v>
      </c>
      <c r="I142" s="8">
        <f t="shared" si="101"/>
        <v>607.02</v>
      </c>
      <c r="J142" s="8">
        <f t="shared" si="101"/>
        <v>9105.3000000000011</v>
      </c>
      <c r="K142" s="8">
        <f t="shared" si="101"/>
        <v>0</v>
      </c>
      <c r="L142" s="8">
        <f t="shared" si="101"/>
        <v>0</v>
      </c>
      <c r="M142" s="8">
        <f t="shared" si="101"/>
        <v>7486.5800000000008</v>
      </c>
      <c r="N142" s="8">
        <f t="shared" si="101"/>
        <v>5402.4780000000001</v>
      </c>
      <c r="O142" s="8">
        <f t="shared" si="101"/>
        <v>5058.5</v>
      </c>
      <c r="P142" s="8">
        <f t="shared" si="101"/>
        <v>4228.9059999999999</v>
      </c>
      <c r="Q142" s="8">
        <f t="shared" si="101"/>
        <v>0</v>
      </c>
      <c r="R142" s="8">
        <f t="shared" si="101"/>
        <v>7183.07</v>
      </c>
      <c r="S142" s="8">
        <f t="shared" si="101"/>
        <v>44636.204000000005</v>
      </c>
      <c r="T142" s="39"/>
      <c r="U142" s="9"/>
    </row>
    <row r="143" spans="1:21" ht="18" customHeight="1" x14ac:dyDescent="0.25">
      <c r="A143" s="92" t="s">
        <v>47</v>
      </c>
      <c r="B143" s="93"/>
      <c r="C143" s="93"/>
      <c r="D143" s="93"/>
      <c r="E143" s="93"/>
      <c r="F143" s="93"/>
      <c r="G143" s="94"/>
      <c r="H143" s="8">
        <f t="shared" ref="H143:S143" si="102">$G$140*H$61</f>
        <v>5564.35</v>
      </c>
      <c r="I143" s="8">
        <f t="shared" si="102"/>
        <v>607.02</v>
      </c>
      <c r="J143" s="8">
        <f t="shared" si="102"/>
        <v>9105.3000000000011</v>
      </c>
      <c r="K143" s="8">
        <f t="shared" si="102"/>
        <v>0</v>
      </c>
      <c r="L143" s="8">
        <f t="shared" si="102"/>
        <v>0</v>
      </c>
      <c r="M143" s="8">
        <f t="shared" si="102"/>
        <v>7486.5800000000008</v>
      </c>
      <c r="N143" s="8">
        <f t="shared" si="102"/>
        <v>5402.4780000000001</v>
      </c>
      <c r="O143" s="8">
        <f t="shared" si="102"/>
        <v>5058.5</v>
      </c>
      <c r="P143" s="8">
        <f t="shared" si="102"/>
        <v>4228.9059999999999</v>
      </c>
      <c r="Q143" s="8">
        <f t="shared" si="102"/>
        <v>0</v>
      </c>
      <c r="R143" s="8">
        <f t="shared" si="102"/>
        <v>10359.808000000001</v>
      </c>
      <c r="S143" s="8">
        <f t="shared" si="102"/>
        <v>47812.94200000001</v>
      </c>
      <c r="T143" s="39"/>
      <c r="U143" s="9"/>
    </row>
    <row r="144" spans="1:21" s="2" customFormat="1" ht="21" customHeight="1" x14ac:dyDescent="0.25">
      <c r="A144" s="95" t="s">
        <v>16</v>
      </c>
      <c r="B144" s="96"/>
      <c r="C144" s="96"/>
      <c r="D144" s="96"/>
      <c r="E144" s="96"/>
      <c r="F144" s="96"/>
      <c r="G144" s="96"/>
      <c r="H144" s="10">
        <f>H142*6+H143*6</f>
        <v>66772.200000000012</v>
      </c>
      <c r="I144" s="10">
        <f t="shared" ref="I144:S144" si="103">I142*6+I143*6</f>
        <v>7284.24</v>
      </c>
      <c r="J144" s="10">
        <f t="shared" si="103"/>
        <v>109263.6</v>
      </c>
      <c r="K144" s="10">
        <f t="shared" si="103"/>
        <v>0</v>
      </c>
      <c r="L144" s="10">
        <f t="shared" si="103"/>
        <v>0</v>
      </c>
      <c r="M144" s="10">
        <f t="shared" si="103"/>
        <v>89838.96</v>
      </c>
      <c r="N144" s="10">
        <f t="shared" si="103"/>
        <v>64829.736000000004</v>
      </c>
      <c r="O144" s="10">
        <f t="shared" si="103"/>
        <v>60702</v>
      </c>
      <c r="P144" s="10">
        <f t="shared" si="103"/>
        <v>50746.872000000003</v>
      </c>
      <c r="Q144" s="10">
        <f t="shared" si="103"/>
        <v>0</v>
      </c>
      <c r="R144" s="10">
        <f t="shared" si="103"/>
        <v>105257.26800000001</v>
      </c>
      <c r="S144" s="10">
        <f t="shared" si="103"/>
        <v>554694.87600000016</v>
      </c>
      <c r="T144" s="40"/>
      <c r="U144" s="30"/>
    </row>
    <row r="145" spans="1:21" ht="15" customHeight="1" x14ac:dyDescent="0.25">
      <c r="A145" s="97" t="s">
        <v>48</v>
      </c>
      <c r="B145" s="98"/>
      <c r="C145" s="98"/>
      <c r="D145" s="98"/>
      <c r="E145" s="98"/>
      <c r="F145" s="98"/>
      <c r="G145" s="99"/>
      <c r="H145" s="11">
        <f>H144</f>
        <v>66772.200000000012</v>
      </c>
      <c r="I145" s="11">
        <f t="shared" ref="I145:S145" si="104">I144</f>
        <v>7284.24</v>
      </c>
      <c r="J145" s="11">
        <f t="shared" si="104"/>
        <v>109263.6</v>
      </c>
      <c r="K145" s="11">
        <f t="shared" si="104"/>
        <v>0</v>
      </c>
      <c r="L145" s="11">
        <f t="shared" si="104"/>
        <v>0</v>
      </c>
      <c r="M145" s="11">
        <f t="shared" si="104"/>
        <v>89838.96</v>
      </c>
      <c r="N145" s="11">
        <f t="shared" si="104"/>
        <v>64829.736000000004</v>
      </c>
      <c r="O145" s="11">
        <f t="shared" si="104"/>
        <v>60702</v>
      </c>
      <c r="P145" s="11">
        <f t="shared" si="104"/>
        <v>50746.872000000003</v>
      </c>
      <c r="Q145" s="11">
        <f t="shared" si="104"/>
        <v>0</v>
      </c>
      <c r="R145" s="11">
        <f t="shared" si="104"/>
        <v>105257.26800000001</v>
      </c>
      <c r="S145" s="63">
        <f t="shared" si="104"/>
        <v>554694.87600000016</v>
      </c>
      <c r="T145" s="61"/>
      <c r="U145" s="55"/>
    </row>
    <row r="146" spans="1:21" ht="15.75" customHeight="1" x14ac:dyDescent="0.25">
      <c r="A146" s="97" t="s">
        <v>49</v>
      </c>
      <c r="B146" s="98"/>
      <c r="C146" s="98"/>
      <c r="D146" s="98"/>
      <c r="E146" s="98"/>
      <c r="F146" s="98"/>
      <c r="G146" s="99"/>
      <c r="H146" s="11">
        <f>$S146/$S145*H145</f>
        <v>66772.200000000012</v>
      </c>
      <c r="I146" s="11">
        <f t="shared" ref="I146:R146" si="105">$S146/$S145*I145</f>
        <v>7284.24</v>
      </c>
      <c r="J146" s="11">
        <f t="shared" si="105"/>
        <v>109263.6</v>
      </c>
      <c r="K146" s="11">
        <f t="shared" si="105"/>
        <v>0</v>
      </c>
      <c r="L146" s="11">
        <f t="shared" si="105"/>
        <v>0</v>
      </c>
      <c r="M146" s="11">
        <f t="shared" si="105"/>
        <v>89838.96</v>
      </c>
      <c r="N146" s="11">
        <f t="shared" si="105"/>
        <v>64829.736000000004</v>
      </c>
      <c r="O146" s="11">
        <f t="shared" si="105"/>
        <v>60702</v>
      </c>
      <c r="P146" s="11">
        <f t="shared" si="105"/>
        <v>50746.872000000003</v>
      </c>
      <c r="Q146" s="11">
        <f t="shared" si="105"/>
        <v>0</v>
      </c>
      <c r="R146" s="11">
        <f t="shared" si="105"/>
        <v>105257.26800000001</v>
      </c>
      <c r="S146" s="64">
        <f>S145-S147</f>
        <v>554694.87600000016</v>
      </c>
      <c r="T146" s="61">
        <f>S146/S145*100</f>
        <v>100</v>
      </c>
      <c r="U146" s="55"/>
    </row>
    <row r="147" spans="1:21" ht="18.75" customHeight="1" x14ac:dyDescent="0.25">
      <c r="A147" s="84" t="s">
        <v>24</v>
      </c>
      <c r="B147" s="85"/>
      <c r="C147" s="85"/>
      <c r="D147" s="85"/>
      <c r="E147" s="85"/>
      <c r="F147" s="85"/>
      <c r="G147" s="86"/>
      <c r="H147" s="11">
        <f>$S147/$S145*H145</f>
        <v>0</v>
      </c>
      <c r="I147" s="11">
        <f t="shared" ref="I147:R147" si="106">$S147/$S145*I145</f>
        <v>0</v>
      </c>
      <c r="J147" s="11">
        <f t="shared" si="106"/>
        <v>0</v>
      </c>
      <c r="K147" s="11">
        <f t="shared" si="106"/>
        <v>0</v>
      </c>
      <c r="L147" s="11">
        <f t="shared" si="106"/>
        <v>0</v>
      </c>
      <c r="M147" s="11">
        <f t="shared" si="106"/>
        <v>0</v>
      </c>
      <c r="N147" s="11">
        <f t="shared" si="106"/>
        <v>0</v>
      </c>
      <c r="O147" s="11">
        <f t="shared" si="106"/>
        <v>0</v>
      </c>
      <c r="P147" s="11">
        <f t="shared" si="106"/>
        <v>0</v>
      </c>
      <c r="Q147" s="11">
        <f t="shared" si="106"/>
        <v>0</v>
      </c>
      <c r="R147" s="11">
        <f t="shared" si="106"/>
        <v>0</v>
      </c>
      <c r="S147" s="65"/>
      <c r="T147" s="61"/>
      <c r="U147" s="55">
        <f>47116.86+9036.57</f>
        <v>56153.43</v>
      </c>
    </row>
    <row r="148" spans="1:21" ht="12" customHeight="1" x14ac:dyDescent="0.25">
      <c r="A148" s="100" t="s">
        <v>25</v>
      </c>
      <c r="B148" s="101"/>
      <c r="C148" s="101"/>
      <c r="D148" s="101"/>
      <c r="E148" s="101"/>
      <c r="F148" s="101"/>
      <c r="G148" s="101"/>
      <c r="H148" s="12"/>
      <c r="I148" s="12"/>
      <c r="J148" s="12"/>
      <c r="K148" s="12"/>
      <c r="L148" s="12"/>
      <c r="M148" s="10">
        <f>M149+M150</f>
        <v>34649</v>
      </c>
      <c r="N148" s="12"/>
      <c r="O148" s="12"/>
      <c r="P148" s="12"/>
      <c r="Q148" s="12"/>
      <c r="R148" s="12"/>
      <c r="S148" s="47"/>
      <c r="T148" s="61"/>
      <c r="U148" s="55"/>
    </row>
    <row r="149" spans="1:21" x14ac:dyDescent="0.25">
      <c r="A149" s="78" t="s">
        <v>35</v>
      </c>
      <c r="B149" s="79"/>
      <c r="C149" s="79"/>
      <c r="D149" s="79"/>
      <c r="E149" s="79"/>
      <c r="F149" s="79"/>
      <c r="G149" s="80"/>
      <c r="H149" s="12"/>
      <c r="I149" s="12"/>
      <c r="J149" s="12"/>
      <c r="K149" s="12"/>
      <c r="L149" s="12"/>
      <c r="M149" s="67">
        <f>156000/13</f>
        <v>12000</v>
      </c>
      <c r="N149" s="12"/>
      <c r="O149" s="12"/>
      <c r="P149" s="12"/>
      <c r="Q149" s="12"/>
      <c r="R149" s="12"/>
      <c r="S149" s="47"/>
      <c r="T149" s="61"/>
      <c r="U149" s="31"/>
    </row>
    <row r="150" spans="1:21" x14ac:dyDescent="0.25">
      <c r="A150" s="78" t="s">
        <v>53</v>
      </c>
      <c r="B150" s="79"/>
      <c r="C150" s="79"/>
      <c r="D150" s="79"/>
      <c r="E150" s="79"/>
      <c r="F150" s="79"/>
      <c r="G150" s="80"/>
      <c r="H150" s="12"/>
      <c r="I150" s="12"/>
      <c r="J150" s="12"/>
      <c r="K150" s="12"/>
      <c r="L150" s="12"/>
      <c r="M150" s="67">
        <v>22649</v>
      </c>
      <c r="N150" s="13"/>
      <c r="O150" s="13"/>
      <c r="P150" s="13"/>
      <c r="Q150" s="13"/>
      <c r="R150" s="13"/>
      <c r="S150" s="49"/>
      <c r="T150" s="41"/>
      <c r="U150" s="41"/>
    </row>
    <row r="151" spans="1:21" ht="12.75" customHeight="1" thickBot="1" x14ac:dyDescent="0.3">
      <c r="A151" s="102" t="s">
        <v>26</v>
      </c>
      <c r="B151" s="103"/>
      <c r="C151" s="103"/>
      <c r="D151" s="103"/>
      <c r="E151" s="103"/>
      <c r="F151" s="103"/>
      <c r="G151" s="104"/>
      <c r="H151" s="13"/>
      <c r="I151" s="13"/>
      <c r="J151" s="13"/>
      <c r="K151" s="13"/>
      <c r="L151" s="13"/>
      <c r="M151" s="72">
        <f>M146-M148</f>
        <v>55189.960000000006</v>
      </c>
      <c r="N151" s="13"/>
      <c r="O151" s="13"/>
      <c r="P151" s="13"/>
      <c r="Q151" s="13"/>
      <c r="R151" s="13"/>
      <c r="S151" s="49"/>
      <c r="T151" s="41"/>
      <c r="U151" s="14"/>
    </row>
    <row r="152" spans="1:21" ht="21" customHeight="1" thickBot="1" x14ac:dyDescent="0.3">
      <c r="A152" s="70" t="s">
        <v>27</v>
      </c>
      <c r="B152" s="71">
        <v>7</v>
      </c>
      <c r="C152" s="71">
        <v>5</v>
      </c>
      <c r="D152" s="4">
        <v>5</v>
      </c>
      <c r="E152" s="5">
        <v>3140.9</v>
      </c>
      <c r="F152" s="5">
        <v>259.2</v>
      </c>
      <c r="G152" s="5">
        <f>E152</f>
        <v>3140.9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50"/>
      <c r="T152" s="37"/>
      <c r="U152" s="32"/>
    </row>
    <row r="153" spans="1:21" ht="21" hidden="1" customHeight="1" x14ac:dyDescent="0.25">
      <c r="A153" s="92" t="s">
        <v>31</v>
      </c>
      <c r="B153" s="93"/>
      <c r="C153" s="93"/>
      <c r="D153" s="93"/>
      <c r="E153" s="93"/>
      <c r="F153" s="93"/>
      <c r="G153" s="94"/>
      <c r="H153" s="8">
        <f t="shared" ref="H153:S153" si="107">$G$86*H$59</f>
        <v>0</v>
      </c>
      <c r="I153" s="8">
        <f t="shared" si="107"/>
        <v>0</v>
      </c>
      <c r="J153" s="8">
        <f t="shared" si="107"/>
        <v>0</v>
      </c>
      <c r="K153" s="8">
        <f t="shared" si="107"/>
        <v>0</v>
      </c>
      <c r="L153" s="8">
        <f t="shared" si="107"/>
        <v>0</v>
      </c>
      <c r="M153" s="8">
        <f t="shared" si="107"/>
        <v>0</v>
      </c>
      <c r="N153" s="8">
        <f t="shared" si="107"/>
        <v>0</v>
      </c>
      <c r="O153" s="8">
        <f t="shared" si="107"/>
        <v>0</v>
      </c>
      <c r="P153" s="8">
        <f t="shared" si="107"/>
        <v>0</v>
      </c>
      <c r="Q153" s="8">
        <f t="shared" si="107"/>
        <v>0</v>
      </c>
      <c r="R153" s="8">
        <f t="shared" si="107"/>
        <v>0</v>
      </c>
      <c r="S153" s="46">
        <f t="shared" si="107"/>
        <v>0</v>
      </c>
      <c r="T153" s="39"/>
      <c r="U153" s="9"/>
    </row>
    <row r="154" spans="1:21" ht="21" customHeight="1" x14ac:dyDescent="0.25">
      <c r="A154" s="92" t="s">
        <v>46</v>
      </c>
      <c r="B154" s="93"/>
      <c r="C154" s="93"/>
      <c r="D154" s="93"/>
      <c r="E154" s="93"/>
      <c r="F154" s="93"/>
      <c r="G154" s="94"/>
      <c r="H154" s="8">
        <f t="shared" ref="H154:S154" si="108">$G$152*H$60</f>
        <v>8637.4750000000004</v>
      </c>
      <c r="I154" s="8">
        <f t="shared" si="108"/>
        <v>942.27</v>
      </c>
      <c r="J154" s="8">
        <f t="shared" si="108"/>
        <v>14134.050000000001</v>
      </c>
      <c r="K154" s="8">
        <f t="shared" si="108"/>
        <v>0</v>
      </c>
      <c r="L154" s="8">
        <f t="shared" si="108"/>
        <v>0</v>
      </c>
      <c r="M154" s="8">
        <f t="shared" si="108"/>
        <v>11621.330000000002</v>
      </c>
      <c r="N154" s="8">
        <f t="shared" si="108"/>
        <v>8386.2029999999995</v>
      </c>
      <c r="O154" s="8">
        <f t="shared" si="108"/>
        <v>7852.25</v>
      </c>
      <c r="P154" s="8">
        <f t="shared" si="108"/>
        <v>6564.4809999999998</v>
      </c>
      <c r="Q154" s="8">
        <f t="shared" si="108"/>
        <v>0</v>
      </c>
      <c r="R154" s="8">
        <f t="shared" si="108"/>
        <v>11150.195</v>
      </c>
      <c r="S154" s="8">
        <f t="shared" si="108"/>
        <v>69288.254000000015</v>
      </c>
      <c r="T154" s="39"/>
      <c r="U154" s="9"/>
    </row>
    <row r="155" spans="1:21" ht="18" customHeight="1" x14ac:dyDescent="0.25">
      <c r="A155" s="92" t="s">
        <v>47</v>
      </c>
      <c r="B155" s="93"/>
      <c r="C155" s="93"/>
      <c r="D155" s="93"/>
      <c r="E155" s="93"/>
      <c r="F155" s="93"/>
      <c r="G155" s="94"/>
      <c r="H155" s="8">
        <f t="shared" ref="H155:S155" si="109">$G$152*H$61</f>
        <v>8637.4750000000004</v>
      </c>
      <c r="I155" s="8">
        <f t="shared" si="109"/>
        <v>942.27</v>
      </c>
      <c r="J155" s="8">
        <f t="shared" si="109"/>
        <v>14134.050000000001</v>
      </c>
      <c r="K155" s="8">
        <f t="shared" si="109"/>
        <v>0</v>
      </c>
      <c r="L155" s="8">
        <f t="shared" si="109"/>
        <v>0</v>
      </c>
      <c r="M155" s="8">
        <f t="shared" si="109"/>
        <v>11621.330000000002</v>
      </c>
      <c r="N155" s="8">
        <f t="shared" si="109"/>
        <v>8386.2029999999995</v>
      </c>
      <c r="O155" s="8">
        <f t="shared" si="109"/>
        <v>7852.25</v>
      </c>
      <c r="P155" s="8">
        <f t="shared" si="109"/>
        <v>6564.4809999999998</v>
      </c>
      <c r="Q155" s="8">
        <f t="shared" si="109"/>
        <v>0</v>
      </c>
      <c r="R155" s="8">
        <f t="shared" si="109"/>
        <v>16081.408000000001</v>
      </c>
      <c r="S155" s="8">
        <f t="shared" si="109"/>
        <v>74219.467000000004</v>
      </c>
      <c r="T155" s="39"/>
      <c r="U155" s="9"/>
    </row>
    <row r="156" spans="1:21" s="2" customFormat="1" ht="21" customHeight="1" x14ac:dyDescent="0.25">
      <c r="A156" s="95" t="s">
        <v>16</v>
      </c>
      <c r="B156" s="96"/>
      <c r="C156" s="96"/>
      <c r="D156" s="96"/>
      <c r="E156" s="96"/>
      <c r="F156" s="96"/>
      <c r="G156" s="96"/>
      <c r="H156" s="10">
        <f>H154*6+H155*6</f>
        <v>103649.70000000001</v>
      </c>
      <c r="I156" s="10">
        <f t="shared" ref="I156:S156" si="110">I154*6+I155*6</f>
        <v>11307.24</v>
      </c>
      <c r="J156" s="10">
        <f t="shared" si="110"/>
        <v>169608.6</v>
      </c>
      <c r="K156" s="10">
        <f t="shared" si="110"/>
        <v>0</v>
      </c>
      <c r="L156" s="10">
        <f t="shared" si="110"/>
        <v>0</v>
      </c>
      <c r="M156" s="10">
        <f t="shared" si="110"/>
        <v>139455.96000000002</v>
      </c>
      <c r="N156" s="10">
        <f t="shared" si="110"/>
        <v>100634.43599999999</v>
      </c>
      <c r="O156" s="10">
        <f t="shared" si="110"/>
        <v>94227</v>
      </c>
      <c r="P156" s="10">
        <f t="shared" si="110"/>
        <v>78773.771999999997</v>
      </c>
      <c r="Q156" s="10">
        <f t="shared" si="110"/>
        <v>0</v>
      </c>
      <c r="R156" s="10">
        <f t="shared" si="110"/>
        <v>163389.61800000002</v>
      </c>
      <c r="S156" s="10">
        <f t="shared" si="110"/>
        <v>861046.32600000012</v>
      </c>
      <c r="T156" s="40"/>
      <c r="U156" s="30"/>
    </row>
    <row r="157" spans="1:21" ht="15" customHeight="1" x14ac:dyDescent="0.25">
      <c r="A157" s="97" t="s">
        <v>48</v>
      </c>
      <c r="B157" s="98"/>
      <c r="C157" s="98"/>
      <c r="D157" s="98"/>
      <c r="E157" s="98"/>
      <c r="F157" s="98"/>
      <c r="G157" s="99"/>
      <c r="H157" s="11">
        <f>H156</f>
        <v>103649.70000000001</v>
      </c>
      <c r="I157" s="11">
        <f t="shared" ref="I157:S157" si="111">I156</f>
        <v>11307.24</v>
      </c>
      <c r="J157" s="11">
        <f t="shared" si="111"/>
        <v>169608.6</v>
      </c>
      <c r="K157" s="11">
        <f t="shared" si="111"/>
        <v>0</v>
      </c>
      <c r="L157" s="11">
        <f t="shared" si="111"/>
        <v>0</v>
      </c>
      <c r="M157" s="11">
        <f t="shared" si="111"/>
        <v>139455.96000000002</v>
      </c>
      <c r="N157" s="11">
        <f t="shared" si="111"/>
        <v>100634.43599999999</v>
      </c>
      <c r="O157" s="11">
        <f t="shared" si="111"/>
        <v>94227</v>
      </c>
      <c r="P157" s="11">
        <f t="shared" si="111"/>
        <v>78773.771999999997</v>
      </c>
      <c r="Q157" s="11">
        <f t="shared" si="111"/>
        <v>0</v>
      </c>
      <c r="R157" s="11">
        <f t="shared" si="111"/>
        <v>163389.61800000002</v>
      </c>
      <c r="S157" s="63">
        <f t="shared" si="111"/>
        <v>861046.32600000012</v>
      </c>
      <c r="T157" s="61"/>
      <c r="U157" s="55"/>
    </row>
    <row r="158" spans="1:21" ht="15.75" customHeight="1" x14ac:dyDescent="0.25">
      <c r="A158" s="97" t="s">
        <v>49</v>
      </c>
      <c r="B158" s="98"/>
      <c r="C158" s="98"/>
      <c r="D158" s="98"/>
      <c r="E158" s="98"/>
      <c r="F158" s="98"/>
      <c r="G158" s="99"/>
      <c r="H158" s="11">
        <f>$S158/$S157*H157</f>
        <v>103649.70000000001</v>
      </c>
      <c r="I158" s="11">
        <f t="shared" ref="I158:R158" si="112">$S158/$S157*I157</f>
        <v>11307.24</v>
      </c>
      <c r="J158" s="11">
        <f t="shared" si="112"/>
        <v>169608.6</v>
      </c>
      <c r="K158" s="11">
        <f t="shared" si="112"/>
        <v>0</v>
      </c>
      <c r="L158" s="11">
        <f t="shared" si="112"/>
        <v>0</v>
      </c>
      <c r="M158" s="11">
        <f t="shared" si="112"/>
        <v>139455.96000000002</v>
      </c>
      <c r="N158" s="11">
        <f t="shared" si="112"/>
        <v>100634.43599999999</v>
      </c>
      <c r="O158" s="11">
        <f t="shared" si="112"/>
        <v>94227</v>
      </c>
      <c r="P158" s="11">
        <f t="shared" si="112"/>
        <v>78773.771999999997</v>
      </c>
      <c r="Q158" s="11">
        <f t="shared" si="112"/>
        <v>0</v>
      </c>
      <c r="R158" s="11">
        <f t="shared" si="112"/>
        <v>163389.61800000002</v>
      </c>
      <c r="S158" s="64">
        <f>S157-S159</f>
        <v>861046.32600000012</v>
      </c>
      <c r="T158" s="61">
        <f>S158/S157*100</f>
        <v>100</v>
      </c>
      <c r="U158" s="55"/>
    </row>
    <row r="159" spans="1:21" ht="18.75" customHeight="1" x14ac:dyDescent="0.25">
      <c r="A159" s="84" t="s">
        <v>24</v>
      </c>
      <c r="B159" s="85"/>
      <c r="C159" s="85"/>
      <c r="D159" s="85"/>
      <c r="E159" s="85"/>
      <c r="F159" s="85"/>
      <c r="G159" s="86"/>
      <c r="H159" s="11">
        <f>$S159/$S157*H157</f>
        <v>0</v>
      </c>
      <c r="I159" s="11">
        <f t="shared" ref="I159:R159" si="113">$S159/$S157*I157</f>
        <v>0</v>
      </c>
      <c r="J159" s="11">
        <f t="shared" si="113"/>
        <v>0</v>
      </c>
      <c r="K159" s="11">
        <f t="shared" si="113"/>
        <v>0</v>
      </c>
      <c r="L159" s="11">
        <f t="shared" si="113"/>
        <v>0</v>
      </c>
      <c r="M159" s="11">
        <f t="shared" si="113"/>
        <v>0</v>
      </c>
      <c r="N159" s="11">
        <f t="shared" si="113"/>
        <v>0</v>
      </c>
      <c r="O159" s="11">
        <f t="shared" si="113"/>
        <v>0</v>
      </c>
      <c r="P159" s="11">
        <f t="shared" si="113"/>
        <v>0</v>
      </c>
      <c r="Q159" s="11">
        <f t="shared" si="113"/>
        <v>0</v>
      </c>
      <c r="R159" s="11">
        <f t="shared" si="113"/>
        <v>0</v>
      </c>
      <c r="S159" s="65"/>
      <c r="T159" s="61"/>
      <c r="U159" s="55">
        <f>77546.21+14872.64</f>
        <v>92418.85</v>
      </c>
    </row>
    <row r="160" spans="1:21" ht="12" customHeight="1" x14ac:dyDescent="0.25">
      <c r="A160" s="100" t="s">
        <v>25</v>
      </c>
      <c r="B160" s="101"/>
      <c r="C160" s="101"/>
      <c r="D160" s="101"/>
      <c r="E160" s="101"/>
      <c r="F160" s="101"/>
      <c r="G160" s="101"/>
      <c r="H160" s="12"/>
      <c r="I160" s="12"/>
      <c r="J160" s="12"/>
      <c r="K160" s="12"/>
      <c r="L160" s="12"/>
      <c r="M160" s="10">
        <f>M161+M162</f>
        <v>30244.49</v>
      </c>
      <c r="N160" s="12"/>
      <c r="O160" s="12"/>
      <c r="P160" s="12"/>
      <c r="Q160" s="12"/>
      <c r="R160" s="12"/>
      <c r="S160" s="47"/>
      <c r="T160" s="61"/>
      <c r="U160" s="55"/>
    </row>
    <row r="161" spans="1:21" x14ac:dyDescent="0.25">
      <c r="A161" s="78" t="s">
        <v>35</v>
      </c>
      <c r="B161" s="79"/>
      <c r="C161" s="79"/>
      <c r="D161" s="79"/>
      <c r="E161" s="79"/>
      <c r="F161" s="79"/>
      <c r="G161" s="80"/>
      <c r="H161" s="12"/>
      <c r="I161" s="12"/>
      <c r="J161" s="12"/>
      <c r="K161" s="12"/>
      <c r="L161" s="12"/>
      <c r="M161" s="67">
        <f>156000/13</f>
        <v>12000</v>
      </c>
      <c r="N161" s="12"/>
      <c r="O161" s="12"/>
      <c r="P161" s="12"/>
      <c r="Q161" s="12"/>
      <c r="R161" s="12"/>
      <c r="S161" s="47"/>
      <c r="T161" s="61"/>
      <c r="U161" s="31"/>
    </row>
    <row r="162" spans="1:21" ht="12" customHeight="1" x14ac:dyDescent="0.25">
      <c r="A162" s="78" t="s">
        <v>56</v>
      </c>
      <c r="B162" s="79"/>
      <c r="C162" s="79"/>
      <c r="D162" s="79"/>
      <c r="E162" s="79"/>
      <c r="F162" s="79"/>
      <c r="G162" s="80"/>
      <c r="H162" s="12"/>
      <c r="I162" s="12"/>
      <c r="J162" s="12"/>
      <c r="K162" s="12"/>
      <c r="L162" s="12"/>
      <c r="M162" s="67">
        <v>18244.490000000002</v>
      </c>
      <c r="N162" s="13"/>
      <c r="O162" s="13"/>
      <c r="P162" s="13"/>
      <c r="Q162" s="13"/>
      <c r="R162" s="13"/>
      <c r="S162" s="49"/>
      <c r="T162" s="41"/>
      <c r="U162" s="14"/>
    </row>
    <row r="163" spans="1:21" ht="12.75" customHeight="1" thickBot="1" x14ac:dyDescent="0.3">
      <c r="A163" s="102" t="s">
        <v>26</v>
      </c>
      <c r="B163" s="103"/>
      <c r="C163" s="103"/>
      <c r="D163" s="103"/>
      <c r="E163" s="103"/>
      <c r="F163" s="103"/>
      <c r="G163" s="104"/>
      <c r="H163" s="13"/>
      <c r="I163" s="13"/>
      <c r="J163" s="13"/>
      <c r="K163" s="13"/>
      <c r="L163" s="13"/>
      <c r="M163" s="72">
        <f>M158-M160</f>
        <v>109211.47000000002</v>
      </c>
      <c r="N163" s="13"/>
      <c r="O163" s="13"/>
      <c r="P163" s="13"/>
      <c r="Q163" s="13"/>
      <c r="R163" s="13"/>
      <c r="S163" s="49"/>
      <c r="T163" s="41"/>
      <c r="U163" s="14"/>
    </row>
    <row r="164" spans="1:21" ht="21" customHeight="1" thickBot="1" x14ac:dyDescent="0.3">
      <c r="A164" s="70" t="s">
        <v>27</v>
      </c>
      <c r="B164" s="71">
        <v>8</v>
      </c>
      <c r="C164" s="71">
        <v>5</v>
      </c>
      <c r="D164" s="4">
        <v>5</v>
      </c>
      <c r="E164" s="5">
        <v>3331.4</v>
      </c>
      <c r="F164" s="5">
        <v>465.3</v>
      </c>
      <c r="G164" s="5">
        <f>E164</f>
        <v>3331.4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50"/>
      <c r="T164" s="37"/>
      <c r="U164" s="32"/>
    </row>
    <row r="165" spans="1:21" ht="21" hidden="1" customHeight="1" x14ac:dyDescent="0.25">
      <c r="A165" s="92" t="s">
        <v>31</v>
      </c>
      <c r="B165" s="93"/>
      <c r="C165" s="93"/>
      <c r="D165" s="93"/>
      <c r="E165" s="93"/>
      <c r="F165" s="93"/>
      <c r="G165" s="94"/>
      <c r="H165" s="8">
        <f t="shared" ref="H165:S165" si="114">$G$86*H$59</f>
        <v>0</v>
      </c>
      <c r="I165" s="8">
        <f t="shared" si="114"/>
        <v>0</v>
      </c>
      <c r="J165" s="8">
        <f t="shared" si="114"/>
        <v>0</v>
      </c>
      <c r="K165" s="8">
        <f t="shared" si="114"/>
        <v>0</v>
      </c>
      <c r="L165" s="8">
        <f t="shared" si="114"/>
        <v>0</v>
      </c>
      <c r="M165" s="8">
        <f t="shared" si="114"/>
        <v>0</v>
      </c>
      <c r="N165" s="8">
        <f t="shared" si="114"/>
        <v>0</v>
      </c>
      <c r="O165" s="8">
        <f t="shared" si="114"/>
        <v>0</v>
      </c>
      <c r="P165" s="8">
        <f t="shared" si="114"/>
        <v>0</v>
      </c>
      <c r="Q165" s="8">
        <f t="shared" si="114"/>
        <v>0</v>
      </c>
      <c r="R165" s="8">
        <f t="shared" si="114"/>
        <v>0</v>
      </c>
      <c r="S165" s="46">
        <f t="shared" si="114"/>
        <v>0</v>
      </c>
      <c r="T165" s="39"/>
      <c r="U165" s="9"/>
    </row>
    <row r="166" spans="1:21" ht="21" customHeight="1" x14ac:dyDescent="0.25">
      <c r="A166" s="92" t="s">
        <v>46</v>
      </c>
      <c r="B166" s="93"/>
      <c r="C166" s="93"/>
      <c r="D166" s="93"/>
      <c r="E166" s="93"/>
      <c r="F166" s="93"/>
      <c r="G166" s="94"/>
      <c r="H166" s="8">
        <f t="shared" ref="H166:S166" si="115">$G$164*H$60</f>
        <v>9161.35</v>
      </c>
      <c r="I166" s="8">
        <f t="shared" si="115"/>
        <v>999.42</v>
      </c>
      <c r="J166" s="8">
        <f t="shared" si="115"/>
        <v>14991.300000000001</v>
      </c>
      <c r="K166" s="8">
        <f t="shared" si="115"/>
        <v>0</v>
      </c>
      <c r="L166" s="8">
        <f t="shared" si="115"/>
        <v>0</v>
      </c>
      <c r="M166" s="8">
        <f t="shared" si="115"/>
        <v>12326.18</v>
      </c>
      <c r="N166" s="8">
        <f t="shared" si="115"/>
        <v>8894.8379999999997</v>
      </c>
      <c r="O166" s="8">
        <f t="shared" si="115"/>
        <v>8328.5</v>
      </c>
      <c r="P166" s="8">
        <f t="shared" si="115"/>
        <v>6962.6259999999993</v>
      </c>
      <c r="Q166" s="8">
        <f t="shared" si="115"/>
        <v>0</v>
      </c>
      <c r="R166" s="8">
        <f t="shared" si="115"/>
        <v>11826.47</v>
      </c>
      <c r="S166" s="46">
        <f t="shared" si="115"/>
        <v>73490.684000000008</v>
      </c>
      <c r="T166" s="39"/>
      <c r="U166" s="9"/>
    </row>
    <row r="167" spans="1:21" ht="18" customHeight="1" x14ac:dyDescent="0.25">
      <c r="A167" s="92" t="s">
        <v>47</v>
      </c>
      <c r="B167" s="93"/>
      <c r="C167" s="93"/>
      <c r="D167" s="93"/>
      <c r="E167" s="93"/>
      <c r="F167" s="93"/>
      <c r="G167" s="94"/>
      <c r="H167" s="8">
        <f>$G$164*H$61</f>
        <v>9161.35</v>
      </c>
      <c r="I167" s="8">
        <f t="shared" ref="I167:J167" si="116">I166</f>
        <v>999.42</v>
      </c>
      <c r="J167" s="8">
        <f t="shared" si="116"/>
        <v>14991.300000000001</v>
      </c>
      <c r="K167" s="8"/>
      <c r="L167" s="8"/>
      <c r="M167" s="8">
        <f>$G$164*M$61</f>
        <v>12326.18</v>
      </c>
      <c r="N167" s="8">
        <f>N166</f>
        <v>8894.8379999999997</v>
      </c>
      <c r="O167" s="8">
        <f t="shared" ref="O167:P167" si="117">O166</f>
        <v>8328.5</v>
      </c>
      <c r="P167" s="8">
        <f t="shared" si="117"/>
        <v>6962.6259999999993</v>
      </c>
      <c r="Q167" s="8"/>
      <c r="R167" s="8">
        <f>R166</f>
        <v>11826.47</v>
      </c>
      <c r="S167" s="46">
        <f>$G$164*S$61</f>
        <v>78720.982000000004</v>
      </c>
      <c r="T167" s="39"/>
      <c r="U167" s="9"/>
    </row>
    <row r="168" spans="1:21" s="2" customFormat="1" ht="21" customHeight="1" x14ac:dyDescent="0.25">
      <c r="A168" s="95" t="s">
        <v>16</v>
      </c>
      <c r="B168" s="96"/>
      <c r="C168" s="96"/>
      <c r="D168" s="96"/>
      <c r="E168" s="96"/>
      <c r="F168" s="96"/>
      <c r="G168" s="96"/>
      <c r="H168" s="10">
        <f>H166*6+H167*6</f>
        <v>109936.20000000001</v>
      </c>
      <c r="I168" s="10">
        <f t="shared" ref="I168:S168" si="118">I166*6+I167*6</f>
        <v>11993.039999999999</v>
      </c>
      <c r="J168" s="10">
        <f t="shared" si="118"/>
        <v>179895.6</v>
      </c>
      <c r="K168" s="10">
        <f t="shared" si="118"/>
        <v>0</v>
      </c>
      <c r="L168" s="10">
        <f t="shared" si="118"/>
        <v>0</v>
      </c>
      <c r="M168" s="10">
        <f t="shared" si="118"/>
        <v>147914.16</v>
      </c>
      <c r="N168" s="10">
        <f t="shared" si="118"/>
        <v>106738.056</v>
      </c>
      <c r="O168" s="10">
        <f t="shared" si="118"/>
        <v>99942</v>
      </c>
      <c r="P168" s="10">
        <f t="shared" si="118"/>
        <v>83551.511999999988</v>
      </c>
      <c r="Q168" s="10">
        <f t="shared" si="118"/>
        <v>0</v>
      </c>
      <c r="R168" s="10">
        <f t="shared" si="118"/>
        <v>141917.63999999998</v>
      </c>
      <c r="S168" s="10">
        <f t="shared" si="118"/>
        <v>913269.99600000004</v>
      </c>
      <c r="T168" s="40"/>
      <c r="U168" s="30"/>
    </row>
    <row r="169" spans="1:21" ht="15" customHeight="1" x14ac:dyDescent="0.25">
      <c r="A169" s="97" t="s">
        <v>48</v>
      </c>
      <c r="B169" s="98"/>
      <c r="C169" s="98"/>
      <c r="D169" s="98"/>
      <c r="E169" s="98"/>
      <c r="F169" s="98"/>
      <c r="G169" s="99"/>
      <c r="H169" s="11">
        <f>H168</f>
        <v>109936.20000000001</v>
      </c>
      <c r="I169" s="11">
        <f t="shared" ref="I169:S169" si="119">I168</f>
        <v>11993.039999999999</v>
      </c>
      <c r="J169" s="11">
        <f t="shared" si="119"/>
        <v>179895.6</v>
      </c>
      <c r="K169" s="11">
        <f t="shared" si="119"/>
        <v>0</v>
      </c>
      <c r="L169" s="11">
        <f t="shared" si="119"/>
        <v>0</v>
      </c>
      <c r="M169" s="11">
        <f t="shared" si="119"/>
        <v>147914.16</v>
      </c>
      <c r="N169" s="11">
        <f t="shared" si="119"/>
        <v>106738.056</v>
      </c>
      <c r="O169" s="11">
        <f t="shared" si="119"/>
        <v>99942</v>
      </c>
      <c r="P169" s="11">
        <f t="shared" si="119"/>
        <v>83551.511999999988</v>
      </c>
      <c r="Q169" s="11">
        <f t="shared" si="119"/>
        <v>0</v>
      </c>
      <c r="R169" s="11">
        <f t="shared" si="119"/>
        <v>141917.63999999998</v>
      </c>
      <c r="S169" s="63">
        <f t="shared" si="119"/>
        <v>913269.99600000004</v>
      </c>
      <c r="T169" s="61"/>
      <c r="U169" s="55"/>
    </row>
    <row r="170" spans="1:21" ht="15.75" customHeight="1" x14ac:dyDescent="0.25">
      <c r="A170" s="97" t="s">
        <v>49</v>
      </c>
      <c r="B170" s="98"/>
      <c r="C170" s="98"/>
      <c r="D170" s="98"/>
      <c r="E170" s="98"/>
      <c r="F170" s="98"/>
      <c r="G170" s="99"/>
      <c r="H170" s="11">
        <f>$S170/$S169*H169</f>
        <v>109936.20000000001</v>
      </c>
      <c r="I170" s="11">
        <f t="shared" ref="I170:R170" si="120">$S170/$S169*I169</f>
        <v>11993.039999999999</v>
      </c>
      <c r="J170" s="11">
        <f t="shared" si="120"/>
        <v>179895.6</v>
      </c>
      <c r="K170" s="11">
        <f t="shared" si="120"/>
        <v>0</v>
      </c>
      <c r="L170" s="11">
        <f t="shared" si="120"/>
        <v>0</v>
      </c>
      <c r="M170" s="11">
        <f t="shared" si="120"/>
        <v>147914.16</v>
      </c>
      <c r="N170" s="11">
        <f t="shared" si="120"/>
        <v>106738.056</v>
      </c>
      <c r="O170" s="11">
        <f t="shared" si="120"/>
        <v>99942</v>
      </c>
      <c r="P170" s="11">
        <f t="shared" si="120"/>
        <v>83551.511999999988</v>
      </c>
      <c r="Q170" s="11">
        <f t="shared" si="120"/>
        <v>0</v>
      </c>
      <c r="R170" s="11">
        <f t="shared" si="120"/>
        <v>141917.63999999998</v>
      </c>
      <c r="S170" s="64">
        <f>S169-S171</f>
        <v>913269.99600000004</v>
      </c>
      <c r="T170" s="61">
        <f>S170/S169*100</f>
        <v>100</v>
      </c>
      <c r="U170" s="55"/>
    </row>
    <row r="171" spans="1:21" ht="18.75" customHeight="1" x14ac:dyDescent="0.25">
      <c r="A171" s="84" t="s">
        <v>24</v>
      </c>
      <c r="B171" s="85"/>
      <c r="C171" s="85"/>
      <c r="D171" s="85"/>
      <c r="E171" s="85"/>
      <c r="F171" s="85"/>
      <c r="G171" s="86"/>
      <c r="H171" s="11">
        <f>$S171/$S169*H169</f>
        <v>0</v>
      </c>
      <c r="I171" s="11">
        <f t="shared" ref="I171:R171" si="121">$S171/$S169*I169</f>
        <v>0</v>
      </c>
      <c r="J171" s="11">
        <f t="shared" si="121"/>
        <v>0</v>
      </c>
      <c r="K171" s="11">
        <f t="shared" si="121"/>
        <v>0</v>
      </c>
      <c r="L171" s="11">
        <f t="shared" si="121"/>
        <v>0</v>
      </c>
      <c r="M171" s="11">
        <f t="shared" si="121"/>
        <v>0</v>
      </c>
      <c r="N171" s="11">
        <f t="shared" si="121"/>
        <v>0</v>
      </c>
      <c r="O171" s="11">
        <f t="shared" si="121"/>
        <v>0</v>
      </c>
      <c r="P171" s="11">
        <f t="shared" si="121"/>
        <v>0</v>
      </c>
      <c r="Q171" s="11">
        <f t="shared" si="121"/>
        <v>0</v>
      </c>
      <c r="R171" s="11">
        <f t="shared" si="121"/>
        <v>0</v>
      </c>
      <c r="S171" s="65"/>
      <c r="T171" s="61"/>
      <c r="U171" s="55">
        <f>79653.49+15276.8</f>
        <v>94930.290000000008</v>
      </c>
    </row>
    <row r="172" spans="1:21" ht="12" customHeight="1" x14ac:dyDescent="0.25">
      <c r="A172" s="100" t="s">
        <v>25</v>
      </c>
      <c r="B172" s="101"/>
      <c r="C172" s="101"/>
      <c r="D172" s="101"/>
      <c r="E172" s="101"/>
      <c r="F172" s="101"/>
      <c r="G172" s="101"/>
      <c r="H172" s="12"/>
      <c r="I172" s="12"/>
      <c r="J172" s="12"/>
      <c r="K172" s="12"/>
      <c r="L172" s="12"/>
      <c r="M172" s="10">
        <f>M173+M174</f>
        <v>509700</v>
      </c>
      <c r="N172" s="12"/>
      <c r="O172" s="12"/>
      <c r="P172" s="12"/>
      <c r="Q172" s="12"/>
      <c r="R172" s="12"/>
      <c r="S172" s="47"/>
      <c r="T172" s="61"/>
      <c r="U172" s="55"/>
    </row>
    <row r="173" spans="1:21" x14ac:dyDescent="0.25">
      <c r="A173" s="78" t="s">
        <v>35</v>
      </c>
      <c r="B173" s="79"/>
      <c r="C173" s="79"/>
      <c r="D173" s="79"/>
      <c r="E173" s="79"/>
      <c r="F173" s="79"/>
      <c r="G173" s="80"/>
      <c r="H173" s="12"/>
      <c r="I173" s="12"/>
      <c r="J173" s="12"/>
      <c r="K173" s="12"/>
      <c r="L173" s="12"/>
      <c r="M173" s="67">
        <f>156000/13</f>
        <v>12000</v>
      </c>
      <c r="N173" s="12"/>
      <c r="O173" s="12"/>
      <c r="P173" s="12"/>
      <c r="Q173" s="12"/>
      <c r="R173" s="12"/>
      <c r="S173" s="47"/>
      <c r="T173" s="61"/>
      <c r="U173" s="31"/>
    </row>
    <row r="174" spans="1:21" ht="12" customHeight="1" x14ac:dyDescent="0.25">
      <c r="A174" s="78" t="s">
        <v>43</v>
      </c>
      <c r="B174" s="79"/>
      <c r="C174" s="79"/>
      <c r="D174" s="79"/>
      <c r="E174" s="79"/>
      <c r="F174" s="79"/>
      <c r="G174" s="80"/>
      <c r="H174" s="13"/>
      <c r="I174" s="13"/>
      <c r="J174" s="13"/>
      <c r="K174" s="13"/>
      <c r="L174" s="13"/>
      <c r="M174" s="73">
        <f>99540*5</f>
        <v>497700</v>
      </c>
      <c r="N174" s="13"/>
      <c r="O174" s="13"/>
      <c r="P174" s="13"/>
      <c r="Q174" s="13"/>
      <c r="R174" s="13"/>
      <c r="S174" s="49"/>
      <c r="T174" s="41"/>
      <c r="U174" s="14"/>
    </row>
    <row r="175" spans="1:21" ht="12.75" customHeight="1" thickBot="1" x14ac:dyDescent="0.3">
      <c r="A175" s="102" t="s">
        <v>26</v>
      </c>
      <c r="B175" s="103"/>
      <c r="C175" s="103"/>
      <c r="D175" s="103"/>
      <c r="E175" s="103"/>
      <c r="F175" s="103"/>
      <c r="G175" s="104"/>
      <c r="H175" s="13"/>
      <c r="I175" s="13"/>
      <c r="J175" s="13"/>
      <c r="K175" s="13"/>
      <c r="L175" s="13"/>
      <c r="M175" s="72">
        <f>M170-M172</f>
        <v>-361785.83999999997</v>
      </c>
      <c r="N175" s="13"/>
      <c r="O175" s="13"/>
      <c r="P175" s="13"/>
      <c r="Q175" s="13"/>
      <c r="R175" s="13"/>
      <c r="S175" s="49"/>
      <c r="T175" s="41"/>
      <c r="U175" s="14"/>
    </row>
    <row r="176" spans="1:21" ht="26.25" customHeight="1" thickBot="1" x14ac:dyDescent="0.3">
      <c r="A176" s="105" t="s">
        <v>21</v>
      </c>
      <c r="B176" s="106"/>
      <c r="C176" s="106"/>
      <c r="D176" s="107"/>
      <c r="E176" s="16">
        <f>E11+E22+E33+E46+E62+E74+E86+E99+E115+E128+E140+E152+E164</f>
        <v>23035.800000000003</v>
      </c>
      <c r="F176" s="16">
        <f>F11+F22+F33+F46+F62+F74+F86+F99+F115+F128+F140+F152+F164</f>
        <v>2382.1000000000004</v>
      </c>
      <c r="G176" s="16">
        <f>E176</f>
        <v>23035.800000000003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50"/>
      <c r="T176" s="42"/>
      <c r="U176" s="7"/>
    </row>
    <row r="177" spans="1:21" ht="21" hidden="1" customHeight="1" x14ac:dyDescent="0.25">
      <c r="A177" s="92" t="s">
        <v>31</v>
      </c>
      <c r="B177" s="93"/>
      <c r="C177" s="93"/>
      <c r="D177" s="93"/>
      <c r="E177" s="93"/>
      <c r="F177" s="93"/>
      <c r="G177" s="94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51"/>
      <c r="T177" s="39"/>
      <c r="U177" s="9"/>
    </row>
    <row r="178" spans="1:21" ht="21" customHeight="1" x14ac:dyDescent="0.25">
      <c r="A178" s="92" t="s">
        <v>46</v>
      </c>
      <c r="B178" s="93"/>
      <c r="C178" s="93"/>
      <c r="D178" s="93"/>
      <c r="E178" s="93"/>
      <c r="F178" s="93"/>
      <c r="G178" s="94"/>
      <c r="H178" s="17">
        <f t="shared" ref="H178:S178" si="122">H13+H23+H35+H48+H64+H76+H88+H101+H117+H130+H142+H154+H166</f>
        <v>63584.49</v>
      </c>
      <c r="I178" s="17">
        <f t="shared" si="122"/>
        <v>6910.74</v>
      </c>
      <c r="J178" s="17">
        <f t="shared" si="122"/>
        <v>103661.1</v>
      </c>
      <c r="K178" s="17">
        <f t="shared" si="122"/>
        <v>0</v>
      </c>
      <c r="L178" s="17">
        <f t="shared" si="122"/>
        <v>0</v>
      </c>
      <c r="M178" s="17">
        <f t="shared" si="122"/>
        <v>85232.460000000021</v>
      </c>
      <c r="N178" s="17">
        <f t="shared" si="122"/>
        <v>61505.58600000001</v>
      </c>
      <c r="O178" s="17">
        <f t="shared" si="122"/>
        <v>57589.5</v>
      </c>
      <c r="P178" s="17">
        <f t="shared" si="122"/>
        <v>48144.822</v>
      </c>
      <c r="Q178" s="17">
        <f t="shared" si="122"/>
        <v>5114.2000000000007</v>
      </c>
      <c r="R178" s="17">
        <f t="shared" si="122"/>
        <v>81777.09</v>
      </c>
      <c r="S178" s="17">
        <f t="shared" si="122"/>
        <v>513519.98800000007</v>
      </c>
      <c r="T178" s="39"/>
      <c r="U178" s="9"/>
    </row>
    <row r="179" spans="1:21" ht="18" customHeight="1" x14ac:dyDescent="0.25">
      <c r="A179" s="92" t="s">
        <v>47</v>
      </c>
      <c r="B179" s="93"/>
      <c r="C179" s="93"/>
      <c r="D179" s="93"/>
      <c r="E179" s="93"/>
      <c r="F179" s="93"/>
      <c r="G179" s="94"/>
      <c r="H179" s="17">
        <f t="shared" ref="H179:S179" si="123">H14+H24+H36+H49+H65+H77+H89+H102+H118+H131+H143+H155+H167</f>
        <v>63584.49</v>
      </c>
      <c r="I179" s="17">
        <f t="shared" si="123"/>
        <v>6910.74</v>
      </c>
      <c r="J179" s="17">
        <f t="shared" si="123"/>
        <v>103661.1</v>
      </c>
      <c r="K179" s="17">
        <f t="shared" si="123"/>
        <v>0</v>
      </c>
      <c r="L179" s="17">
        <f t="shared" si="123"/>
        <v>0</v>
      </c>
      <c r="M179" s="17">
        <f t="shared" si="123"/>
        <v>85232.460000000021</v>
      </c>
      <c r="N179" s="17">
        <f t="shared" si="123"/>
        <v>61505.58600000001</v>
      </c>
      <c r="O179" s="17">
        <f t="shared" si="123"/>
        <v>57589.5</v>
      </c>
      <c r="P179" s="17">
        <f t="shared" si="123"/>
        <v>48144.822</v>
      </c>
      <c r="Q179" s="17">
        <f t="shared" si="123"/>
        <v>5114.2000000000007</v>
      </c>
      <c r="R179" s="17">
        <f t="shared" si="123"/>
        <v>112175.273</v>
      </c>
      <c r="S179" s="17">
        <f t="shared" si="123"/>
        <v>549686.19400000002</v>
      </c>
      <c r="T179" s="39"/>
      <c r="U179" s="9"/>
    </row>
    <row r="180" spans="1:21" s="2" customFormat="1" ht="21" customHeight="1" x14ac:dyDescent="0.25">
      <c r="A180" s="95" t="s">
        <v>16</v>
      </c>
      <c r="B180" s="96"/>
      <c r="C180" s="96"/>
      <c r="D180" s="96"/>
      <c r="E180" s="96"/>
      <c r="F180" s="96"/>
      <c r="G180" s="96"/>
      <c r="H180" s="10">
        <f>H178*6+H179*6</f>
        <v>763013.88</v>
      </c>
      <c r="I180" s="10">
        <f t="shared" ref="I180:U180" si="124">I178*6+I179*6</f>
        <v>82928.88</v>
      </c>
      <c r="J180" s="10">
        <f t="shared" si="124"/>
        <v>1243933.2000000002</v>
      </c>
      <c r="K180" s="10">
        <f t="shared" si="124"/>
        <v>0</v>
      </c>
      <c r="L180" s="10">
        <f t="shared" si="124"/>
        <v>0</v>
      </c>
      <c r="M180" s="10">
        <f t="shared" si="124"/>
        <v>1022789.5200000003</v>
      </c>
      <c r="N180" s="10">
        <f t="shared" si="124"/>
        <v>738067.03200000012</v>
      </c>
      <c r="O180" s="10">
        <f t="shared" si="124"/>
        <v>691074</v>
      </c>
      <c r="P180" s="10">
        <f t="shared" si="124"/>
        <v>577737.86400000006</v>
      </c>
      <c r="Q180" s="10">
        <f t="shared" si="124"/>
        <v>61370.400000000009</v>
      </c>
      <c r="R180" s="10">
        <f t="shared" si="124"/>
        <v>1163714.1780000001</v>
      </c>
      <c r="S180" s="10">
        <f t="shared" si="124"/>
        <v>6379237.0920000002</v>
      </c>
      <c r="T180" s="10">
        <f t="shared" si="124"/>
        <v>0</v>
      </c>
      <c r="U180" s="10">
        <f t="shared" si="124"/>
        <v>0</v>
      </c>
    </row>
    <row r="181" spans="1:21" ht="12" customHeight="1" x14ac:dyDescent="0.25">
      <c r="A181" s="97" t="s">
        <v>48</v>
      </c>
      <c r="B181" s="98"/>
      <c r="C181" s="98"/>
      <c r="D181" s="98"/>
      <c r="E181" s="98"/>
      <c r="F181" s="98"/>
      <c r="G181" s="99"/>
      <c r="H181" s="12">
        <f t="shared" ref="H181:S181" si="125">H16+H26+H51+H67+H91+H104+H120+H133+H145+H157+H169+H38+H79</f>
        <v>763013.88000000012</v>
      </c>
      <c r="I181" s="12">
        <f t="shared" si="125"/>
        <v>82928.88</v>
      </c>
      <c r="J181" s="12">
        <f t="shared" si="125"/>
        <v>1243933.2000000002</v>
      </c>
      <c r="K181" s="12">
        <f t="shared" si="125"/>
        <v>0</v>
      </c>
      <c r="L181" s="12">
        <f t="shared" si="125"/>
        <v>0</v>
      </c>
      <c r="M181" s="12">
        <f t="shared" si="125"/>
        <v>1038832.7500000001</v>
      </c>
      <c r="N181" s="12">
        <f t="shared" si="125"/>
        <v>738067.03200000001</v>
      </c>
      <c r="O181" s="12">
        <f t="shared" si="125"/>
        <v>691074</v>
      </c>
      <c r="P181" s="12">
        <f t="shared" si="125"/>
        <v>577737.86400000006</v>
      </c>
      <c r="Q181" s="12">
        <f t="shared" si="125"/>
        <v>61370.400000000001</v>
      </c>
      <c r="R181" s="12">
        <f t="shared" si="125"/>
        <v>1163714.1780000001</v>
      </c>
      <c r="S181" s="52">
        <f t="shared" si="125"/>
        <v>6379237.0920000011</v>
      </c>
      <c r="T181" s="61"/>
      <c r="U181" s="55"/>
    </row>
    <row r="182" spans="1:21" ht="12" customHeight="1" x14ac:dyDescent="0.25">
      <c r="A182" s="97" t="s">
        <v>49</v>
      </c>
      <c r="B182" s="98"/>
      <c r="C182" s="98"/>
      <c r="D182" s="98"/>
      <c r="E182" s="98"/>
      <c r="F182" s="98"/>
      <c r="G182" s="99"/>
      <c r="H182" s="12">
        <f t="shared" ref="H182:S182" si="126">H17+H27+H39+H52+H68+H80+H92+H105+H121+H134+H146+H158+H170</f>
        <v>763013.87999999989</v>
      </c>
      <c r="I182" s="12">
        <f t="shared" si="126"/>
        <v>82928.88</v>
      </c>
      <c r="J182" s="12">
        <f t="shared" si="126"/>
        <v>1243933.2000000002</v>
      </c>
      <c r="K182" s="12">
        <f t="shared" si="126"/>
        <v>0</v>
      </c>
      <c r="L182" s="12">
        <f t="shared" si="126"/>
        <v>0</v>
      </c>
      <c r="M182" s="12">
        <f t="shared" si="126"/>
        <v>1038832.7500000001</v>
      </c>
      <c r="N182" s="12">
        <f t="shared" si="126"/>
        <v>738067.03200000001</v>
      </c>
      <c r="O182" s="12">
        <f t="shared" si="126"/>
        <v>691074</v>
      </c>
      <c r="P182" s="12">
        <f t="shared" si="126"/>
        <v>577737.86399999994</v>
      </c>
      <c r="Q182" s="12">
        <f t="shared" si="126"/>
        <v>61370.399999999994</v>
      </c>
      <c r="R182" s="12">
        <f t="shared" si="126"/>
        <v>1163714.1780000001</v>
      </c>
      <c r="S182" s="47">
        <f t="shared" si="126"/>
        <v>6379237.0920000011</v>
      </c>
      <c r="T182" s="61">
        <f>S182/S181*100</f>
        <v>100</v>
      </c>
      <c r="U182" s="55"/>
    </row>
    <row r="183" spans="1:21" ht="12" customHeight="1" x14ac:dyDescent="0.25">
      <c r="A183" s="84" t="s">
        <v>24</v>
      </c>
      <c r="B183" s="85"/>
      <c r="C183" s="85"/>
      <c r="D183" s="85"/>
      <c r="E183" s="85"/>
      <c r="F183" s="85"/>
      <c r="G183" s="86"/>
      <c r="H183" s="11">
        <f>$S183/$S181*H181</f>
        <v>0</v>
      </c>
      <c r="I183" s="11">
        <f t="shared" ref="I183:R183" si="127">$S183/$S181*I181</f>
        <v>0</v>
      </c>
      <c r="J183" s="11">
        <f t="shared" si="127"/>
        <v>0</v>
      </c>
      <c r="K183" s="11">
        <f t="shared" si="127"/>
        <v>0</v>
      </c>
      <c r="L183" s="11">
        <f t="shared" si="127"/>
        <v>0</v>
      </c>
      <c r="M183" s="11">
        <f t="shared" si="127"/>
        <v>0</v>
      </c>
      <c r="N183" s="11">
        <f t="shared" si="127"/>
        <v>0</v>
      </c>
      <c r="O183" s="11">
        <f t="shared" si="127"/>
        <v>0</v>
      </c>
      <c r="P183" s="11">
        <f t="shared" si="127"/>
        <v>0</v>
      </c>
      <c r="Q183" s="11">
        <f t="shared" si="127"/>
        <v>0</v>
      </c>
      <c r="R183" s="11">
        <f t="shared" si="127"/>
        <v>0</v>
      </c>
      <c r="S183" s="48"/>
      <c r="T183" s="61"/>
      <c r="U183" s="55">
        <f>U18+U28+U40+U53+U69+U81+U93+U106+U122+U135+U147+U159+U171</f>
        <v>727884.77</v>
      </c>
    </row>
    <row r="184" spans="1:21" x14ac:dyDescent="0.25">
      <c r="A184" s="87" t="s">
        <v>25</v>
      </c>
      <c r="B184" s="88"/>
      <c r="C184" s="88"/>
      <c r="D184" s="88"/>
      <c r="E184" s="88"/>
      <c r="F184" s="88"/>
      <c r="G184" s="88"/>
      <c r="H184" s="12">
        <f t="shared" ref="H184:S184" si="128">H19+H29+H54+H70+H82+H94+H107+H123+H136+H148+H160+H172+H41</f>
        <v>0</v>
      </c>
      <c r="I184" s="12">
        <f t="shared" si="128"/>
        <v>0</v>
      </c>
      <c r="J184" s="12">
        <f t="shared" si="128"/>
        <v>0</v>
      </c>
      <c r="K184" s="12">
        <f t="shared" si="128"/>
        <v>0</v>
      </c>
      <c r="L184" s="12">
        <f t="shared" si="128"/>
        <v>0</v>
      </c>
      <c r="M184" s="12">
        <f t="shared" si="128"/>
        <v>1673758.15</v>
      </c>
      <c r="N184" s="12">
        <f t="shared" si="128"/>
        <v>0</v>
      </c>
      <c r="O184" s="12">
        <f t="shared" si="128"/>
        <v>0</v>
      </c>
      <c r="P184" s="12">
        <f t="shared" si="128"/>
        <v>0</v>
      </c>
      <c r="Q184" s="12">
        <f t="shared" si="128"/>
        <v>0</v>
      </c>
      <c r="R184" s="12">
        <f t="shared" si="128"/>
        <v>0</v>
      </c>
      <c r="S184" s="52">
        <f t="shared" si="128"/>
        <v>0</v>
      </c>
      <c r="T184" s="61"/>
      <c r="U184" s="55"/>
    </row>
    <row r="185" spans="1:21" ht="12.75" thickBot="1" x14ac:dyDescent="0.3">
      <c r="A185" s="89" t="s">
        <v>26</v>
      </c>
      <c r="B185" s="90"/>
      <c r="C185" s="90"/>
      <c r="D185" s="90"/>
      <c r="E185" s="90"/>
      <c r="F185" s="90"/>
      <c r="G185" s="91"/>
      <c r="H185" s="15">
        <f t="shared" ref="H185:S185" si="129">H21+H32+H45+H57+H73+H85+H98+H114+H127+H139+H151+H163+H175</f>
        <v>0</v>
      </c>
      <c r="I185" s="15">
        <f t="shared" si="129"/>
        <v>0</v>
      </c>
      <c r="J185" s="15">
        <f t="shared" si="129"/>
        <v>0</v>
      </c>
      <c r="K185" s="15">
        <f t="shared" si="129"/>
        <v>0</v>
      </c>
      <c r="L185" s="15">
        <f t="shared" si="129"/>
        <v>0</v>
      </c>
      <c r="M185" s="15" t="e">
        <f t="shared" si="129"/>
        <v>#VALUE!</v>
      </c>
      <c r="N185" s="15">
        <f t="shared" si="129"/>
        <v>0</v>
      </c>
      <c r="O185" s="15">
        <f t="shared" si="129"/>
        <v>0</v>
      </c>
      <c r="P185" s="15">
        <f t="shared" si="129"/>
        <v>0</v>
      </c>
      <c r="Q185" s="15">
        <f t="shared" si="129"/>
        <v>0</v>
      </c>
      <c r="R185" s="15">
        <f t="shared" si="129"/>
        <v>0</v>
      </c>
      <c r="S185" s="53">
        <f t="shared" si="129"/>
        <v>0</v>
      </c>
      <c r="T185" s="62"/>
      <c r="U185" s="56"/>
    </row>
    <row r="186" spans="1:21" x14ac:dyDescent="0.25">
      <c r="D186" s="18"/>
      <c r="E186" s="18"/>
      <c r="F186" s="18"/>
      <c r="G186" s="18"/>
    </row>
  </sheetData>
  <mergeCells count="187">
    <mergeCell ref="T3:T6"/>
    <mergeCell ref="U3:U6"/>
    <mergeCell ref="J3:J6"/>
    <mergeCell ref="K3:K6"/>
    <mergeCell ref="L3:L6"/>
    <mergeCell ref="M3:M6"/>
    <mergeCell ref="N3:N6"/>
    <mergeCell ref="O3:O6"/>
    <mergeCell ref="A1:G1"/>
    <mergeCell ref="A2:S2"/>
    <mergeCell ref="A3:B4"/>
    <mergeCell ref="C3:C6"/>
    <mergeCell ref="D3:D6"/>
    <mergeCell ref="E3:E6"/>
    <mergeCell ref="F3:F6"/>
    <mergeCell ref="G3:G6"/>
    <mergeCell ref="H3:H6"/>
    <mergeCell ref="I3:I6"/>
    <mergeCell ref="A23:G23"/>
    <mergeCell ref="A12:G12"/>
    <mergeCell ref="A13:G13"/>
    <mergeCell ref="A14:G14"/>
    <mergeCell ref="A15:G15"/>
    <mergeCell ref="A16:G16"/>
    <mergeCell ref="A17:G17"/>
    <mergeCell ref="A5:A6"/>
    <mergeCell ref="B5:B6"/>
    <mergeCell ref="A7:S7"/>
    <mergeCell ref="A8:G8"/>
    <mergeCell ref="A9:G9"/>
    <mergeCell ref="A10:G10"/>
    <mergeCell ref="P3:P6"/>
    <mergeCell ref="Q3:Q6"/>
    <mergeCell ref="R3:R6"/>
    <mergeCell ref="S3:S6"/>
    <mergeCell ref="A30:G30"/>
    <mergeCell ref="A32:G32"/>
    <mergeCell ref="A34:G34"/>
    <mergeCell ref="A35:G35"/>
    <mergeCell ref="A36:G36"/>
    <mergeCell ref="A37:G37"/>
    <mergeCell ref="A24:G24"/>
    <mergeCell ref="A25:G25"/>
    <mergeCell ref="A26:G26"/>
    <mergeCell ref="A27:G27"/>
    <mergeCell ref="A28:G28"/>
    <mergeCell ref="A29:G29"/>
    <mergeCell ref="A47:G47"/>
    <mergeCell ref="A48:G48"/>
    <mergeCell ref="A49:G49"/>
    <mergeCell ref="A50:G50"/>
    <mergeCell ref="A51:G51"/>
    <mergeCell ref="A52:G52"/>
    <mergeCell ref="A56:G56"/>
    <mergeCell ref="A38:G38"/>
    <mergeCell ref="A39:G39"/>
    <mergeCell ref="A40:G40"/>
    <mergeCell ref="A41:G41"/>
    <mergeCell ref="A42:G42"/>
    <mergeCell ref="A45:G45"/>
    <mergeCell ref="A60:G60"/>
    <mergeCell ref="A61:G61"/>
    <mergeCell ref="A63:G63"/>
    <mergeCell ref="A64:G64"/>
    <mergeCell ref="A65:G65"/>
    <mergeCell ref="A66:G66"/>
    <mergeCell ref="A72:G72"/>
    <mergeCell ref="A53:G53"/>
    <mergeCell ref="A54:G54"/>
    <mergeCell ref="A55:G55"/>
    <mergeCell ref="A57:G57"/>
    <mergeCell ref="A58:S58"/>
    <mergeCell ref="A59:G59"/>
    <mergeCell ref="A75:G75"/>
    <mergeCell ref="A76:G76"/>
    <mergeCell ref="A77:G77"/>
    <mergeCell ref="A78:G78"/>
    <mergeCell ref="A79:G79"/>
    <mergeCell ref="A80:G80"/>
    <mergeCell ref="A67:G67"/>
    <mergeCell ref="A68:G68"/>
    <mergeCell ref="A69:G69"/>
    <mergeCell ref="A70:G70"/>
    <mergeCell ref="A71:G71"/>
    <mergeCell ref="A73:G73"/>
    <mergeCell ref="A88:G88"/>
    <mergeCell ref="A89:G89"/>
    <mergeCell ref="A90:G90"/>
    <mergeCell ref="A91:G91"/>
    <mergeCell ref="A92:G92"/>
    <mergeCell ref="A93:G93"/>
    <mergeCell ref="A97:G97"/>
    <mergeCell ref="A81:G81"/>
    <mergeCell ref="A82:G82"/>
    <mergeCell ref="A83:G83"/>
    <mergeCell ref="A84:G84"/>
    <mergeCell ref="A85:G85"/>
    <mergeCell ref="A87:G87"/>
    <mergeCell ref="A102:G102"/>
    <mergeCell ref="A103:G103"/>
    <mergeCell ref="A104:G104"/>
    <mergeCell ref="A105:G105"/>
    <mergeCell ref="A106:G106"/>
    <mergeCell ref="A107:G107"/>
    <mergeCell ref="A109:G109"/>
    <mergeCell ref="A94:G94"/>
    <mergeCell ref="A95:G95"/>
    <mergeCell ref="A96:G96"/>
    <mergeCell ref="A98:G98"/>
    <mergeCell ref="A100:G100"/>
    <mergeCell ref="A101:G101"/>
    <mergeCell ref="A116:G116"/>
    <mergeCell ref="A117:G117"/>
    <mergeCell ref="A118:G118"/>
    <mergeCell ref="A119:G119"/>
    <mergeCell ref="A120:G120"/>
    <mergeCell ref="A121:G121"/>
    <mergeCell ref="A126:G126"/>
    <mergeCell ref="A108:G108"/>
    <mergeCell ref="A110:G110"/>
    <mergeCell ref="A111:G111"/>
    <mergeCell ref="A112:G112"/>
    <mergeCell ref="A113:G113"/>
    <mergeCell ref="A114:G114"/>
    <mergeCell ref="A130:G130"/>
    <mergeCell ref="A131:G131"/>
    <mergeCell ref="A132:G132"/>
    <mergeCell ref="A133:G133"/>
    <mergeCell ref="A134:G134"/>
    <mergeCell ref="A135:G135"/>
    <mergeCell ref="A138:G138"/>
    <mergeCell ref="A122:G122"/>
    <mergeCell ref="A123:G123"/>
    <mergeCell ref="A124:G124"/>
    <mergeCell ref="A125:G125"/>
    <mergeCell ref="A127:G127"/>
    <mergeCell ref="A129:G129"/>
    <mergeCell ref="A144:G144"/>
    <mergeCell ref="A145:G145"/>
    <mergeCell ref="A146:G146"/>
    <mergeCell ref="A147:G147"/>
    <mergeCell ref="A148:G148"/>
    <mergeCell ref="A149:G149"/>
    <mergeCell ref="A150:G150"/>
    <mergeCell ref="A136:G136"/>
    <mergeCell ref="A137:G137"/>
    <mergeCell ref="A139:G139"/>
    <mergeCell ref="A141:G141"/>
    <mergeCell ref="A142:G142"/>
    <mergeCell ref="A143:G143"/>
    <mergeCell ref="A158:G158"/>
    <mergeCell ref="A159:G159"/>
    <mergeCell ref="A160:G160"/>
    <mergeCell ref="A161:G161"/>
    <mergeCell ref="A163:G163"/>
    <mergeCell ref="A165:G165"/>
    <mergeCell ref="A162:G162"/>
    <mergeCell ref="A151:G151"/>
    <mergeCell ref="A153:G153"/>
    <mergeCell ref="A154:G154"/>
    <mergeCell ref="A155:G155"/>
    <mergeCell ref="A156:G156"/>
    <mergeCell ref="A157:G157"/>
    <mergeCell ref="A21:G21"/>
    <mergeCell ref="A20:G20"/>
    <mergeCell ref="A19:G19"/>
    <mergeCell ref="A18:G18"/>
    <mergeCell ref="A184:G184"/>
    <mergeCell ref="A185:G185"/>
    <mergeCell ref="A178:G178"/>
    <mergeCell ref="A179:G179"/>
    <mergeCell ref="A180:G180"/>
    <mergeCell ref="A181:G181"/>
    <mergeCell ref="A182:G182"/>
    <mergeCell ref="A183:G183"/>
    <mergeCell ref="A172:G172"/>
    <mergeCell ref="A173:G173"/>
    <mergeCell ref="A174:G174"/>
    <mergeCell ref="A175:G175"/>
    <mergeCell ref="A176:D176"/>
    <mergeCell ref="A177:G177"/>
    <mergeCell ref="A166:G166"/>
    <mergeCell ref="A167:G167"/>
    <mergeCell ref="A168:G168"/>
    <mergeCell ref="A169:G169"/>
    <mergeCell ref="A170:G170"/>
    <mergeCell ref="A171:G171"/>
  </mergeCell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2018-12-21T07:22:13Z</dcterms:modified>
</cp:coreProperties>
</file>